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Trevor.Wentworth\Downloads\"/>
    </mc:Choice>
  </mc:AlternateContent>
  <xr:revisionPtr revIDLastSave="0" documentId="8_{30CB8D97-6AC0-4E9A-9008-7499C0C365F1}" xr6:coauthVersionLast="47" xr6:coauthVersionMax="47" xr10:uidLastSave="{00000000-0000-0000-0000-000000000000}"/>
  <bookViews>
    <workbookView xWindow="-120" yWindow="-120" windowWidth="21840" windowHeight="13020" activeTab="1" xr2:uid="{7B2819FA-E735-4CE9-B6DE-8C88B557CB81}"/>
  </bookViews>
  <sheets>
    <sheet name="Finance" sheetId="1" r:id="rId1"/>
    <sheet name="Environmental" sheetId="5" r:id="rId2"/>
    <sheet name="Governance" sheetId="2" r:id="rId3"/>
    <sheet name="Labour" sheetId="3" r:id="rId4"/>
    <sheet name="H&amp;S" sheetId="4" r:id="rId5"/>
    <sheet name="Waste" sheetId="6" r:id="rId6"/>
    <sheet name="Social &amp; CSR" sheetId="7" r:id="rId7"/>
  </sheets>
  <definedNames>
    <definedName name="\0">#REF!</definedName>
    <definedName name="\A">#REF!</definedName>
    <definedName name="\AB">#REF!</definedName>
    <definedName name="\D">#REF!</definedName>
    <definedName name="\M">#REF!</definedName>
    <definedName name="\MAIN">#REF!</definedName>
    <definedName name="\P">#REF!</definedName>
    <definedName name="\Q">#REF!</definedName>
    <definedName name="\WIN">#REF!</definedName>
    <definedName name="\Z">#REF!</definedName>
    <definedName name="_____INT1" hidden="1">{#N/A,#N/A,FALSE,"COMP"}</definedName>
    <definedName name="____AAA1"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____Grp16" hidden="1">{#N/A,#N/A,FALSE,"PMTABB";#N/A,#N/A,FALSE,"PMTABB"}</definedName>
    <definedName name="____INT1" hidden="1">{#N/A,#N/A,FALSE,"COMP"}</definedName>
    <definedName name="___aaa1" hidden="1">{#N/A,#N/A,FALSE,"Model";#N/A,#N/A,FALSE,"Division"}</definedName>
    <definedName name="___c" hidden="1">{#N/A,#N/A,FALSE,"Layout Cash Flow"}</definedName>
    <definedName name="___fy97" hidden="1">{#N/A,#N/A,FALSE,"FY97";#N/A,#N/A,FALSE,"FY98";#N/A,#N/A,FALSE,"FY99";#N/A,#N/A,FALSE,"FY00";#N/A,#N/A,FALSE,"FY01"}</definedName>
    <definedName name="___Grp16" hidden="1">{#N/A,#N/A,FALSE,"PMTABB";#N/A,#N/A,FALSE,"PMTABB"}</definedName>
    <definedName name="___INT1" hidden="1">{#N/A,#N/A,FALSE,"COMP"}</definedName>
    <definedName name="___r" hidden="1">{"consolidated",#N/A,FALSE,"Sheet1";"cms",#N/A,FALSE,"Sheet1";"fse",#N/A,FALSE,"Sheet1"}</definedName>
    <definedName name="___wrn1" hidden="1">{#N/A,#N/A,FALSE,"DCF";#N/A,#N/A,FALSE,"WACC";#N/A,#N/A,FALSE,"Sales_EBIT";#N/A,#N/A,FALSE,"Capex_Depreciation";#N/A,#N/A,FALSE,"WC";#N/A,#N/A,FALSE,"Interest";#N/A,#N/A,FALSE,"Assumptions"}</definedName>
    <definedName name="__123Graph_A" hidden="1">#REF!</definedName>
    <definedName name="__123Graph_ABFG100" hidden="1">#REF!</definedName>
    <definedName name="__123Graph_ABFG25" hidden="1">#REF!</definedName>
    <definedName name="__123Graph_ABFGBILL" hidden="1">#REF!</definedName>
    <definedName name="__123Graph_ABFGBILLS" hidden="1">#REF!</definedName>
    <definedName name="__123Graph_ABFGHP" hidden="1">#REF!</definedName>
    <definedName name="__123Graph_ABFGTOT" hidden="1">#REF!</definedName>
    <definedName name="__123Graph_ACHART1" hidden="1">#REF!</definedName>
    <definedName name="__123Graph_ACHART2" hidden="1">#REF!</definedName>
    <definedName name="__123Graph_ACURRENT" hidden="1">#REF!</definedName>
    <definedName name="__123Graph_AHFL" hidden="1">#REF!</definedName>
    <definedName name="__123Graph_AHFLBILL" hidden="1">#REF!</definedName>
    <definedName name="__123Graph_ATFL" hidden="1">#REF!</definedName>
    <definedName name="__123Graph_ATFLBILL" hidden="1">#REF!</definedName>
    <definedName name="__123Graph_ATLC" hidden="1">#REF!</definedName>
    <definedName name="__123Graph_ATLCBILL" hidden="1">#REF!</definedName>
    <definedName name="__123Graph_ATLCHP" hidden="1">#REF!</definedName>
    <definedName name="__123Graph_B" hidden="1">#REF!</definedName>
    <definedName name="__123Graph_BBFG100" hidden="1">#REF!</definedName>
    <definedName name="__123Graph_BBFG25" hidden="1">#REF!</definedName>
    <definedName name="__123Graph_BBFGBILL" hidden="1">#REF!</definedName>
    <definedName name="__123Graph_BBFGBILLS" hidden="1">#REF!</definedName>
    <definedName name="__123Graph_BBFGHP" hidden="1">#REF!</definedName>
    <definedName name="__123Graph_BBFGTOT" hidden="1">#REF!</definedName>
    <definedName name="__123Graph_BCHART1" hidden="1">#REF!</definedName>
    <definedName name="__123Graph_BCHART2" hidden="1">#REF!</definedName>
    <definedName name="__123Graph_BCURRENT" hidden="1">#REF!</definedName>
    <definedName name="__123Graph_BHFL" hidden="1">#REF!</definedName>
    <definedName name="__123Graph_BHFLBILL" hidden="1">#REF!</definedName>
    <definedName name="__123Graph_BTFL" hidden="1">#REF!</definedName>
    <definedName name="__123Graph_BTFLBILL" hidden="1">#REF!</definedName>
    <definedName name="__123Graph_BTLC" hidden="1">#REF!</definedName>
    <definedName name="__123Graph_BTLCBILL" hidden="1">#REF!</definedName>
    <definedName name="__123Graph_BTLCHP" hidden="1">#REF!</definedName>
    <definedName name="__123Graph_C" hidden="1">#REF!</definedName>
    <definedName name="__123Graph_CCHART1" hidden="1">#REF!</definedName>
    <definedName name="__123Graph_CCHART2" hidden="1">#REF!</definedName>
    <definedName name="__123Graph_CCURRENT" hidden="1">#REF!</definedName>
    <definedName name="__123Graph_D" hidden="1">#REF!</definedName>
    <definedName name="__123Graph_DCHART1" hidden="1">#REF!</definedName>
    <definedName name="__123Graph_DCHART2" hidden="1">#REF!</definedName>
    <definedName name="__123Graph_DCURRENT" hidden="1">#REF!</definedName>
    <definedName name="__123Graph_E" hidden="1">#REF!</definedName>
    <definedName name="__123Graph_ECHART1" hidden="1">#REF!</definedName>
    <definedName name="__123Graph_ECHART2" hidden="1">#REF!</definedName>
    <definedName name="__123Graph_ECURRENT" hidden="1">#REF!</definedName>
    <definedName name="__123Graph_F" hidden="1">#REF!</definedName>
    <definedName name="__123Graph_FCHART1" hidden="1">#REF!</definedName>
    <definedName name="__123Graph_FCHART2" hidden="1">#REF!</definedName>
    <definedName name="__123Graph_FCURRENT" hidden="1">#REF!</definedName>
    <definedName name="__123Graph_LBL_A" hidden="1">#REF!</definedName>
    <definedName name="__123Graph_LBL_AHFL" hidden="1">#REF!</definedName>
    <definedName name="__123Graph_LBL_AHFLBILL" hidden="1">#REF!</definedName>
    <definedName name="__123Graph_LBL_ATFL" hidden="1">#REF!</definedName>
    <definedName name="__123Graph_LBL_ATFLBILL" hidden="1">#REF!</definedName>
    <definedName name="__123Graph_LBL_ATLC" hidden="1">#REF!</definedName>
    <definedName name="__123Graph_LBL_ATLCBILL" hidden="1">#REF!</definedName>
    <definedName name="__123Graph_LBL_B" hidden="1">#REF!</definedName>
    <definedName name="__123Graph_LBL_BHFL" hidden="1">#REF!</definedName>
    <definedName name="__123Graph_LBL_BHFLBILL" hidden="1">#REF!</definedName>
    <definedName name="__123Graph_LBL_BTFL" hidden="1">#REF!</definedName>
    <definedName name="__123Graph_LBL_BTFLBILL" hidden="1">#REF!</definedName>
    <definedName name="__123Graph_LBL_BTLC" hidden="1">#REF!</definedName>
    <definedName name="__123Graph_LBL_BTLCBILL" hidden="1">#REF!</definedName>
    <definedName name="__123Graph_X" hidden="1">#REF!</definedName>
    <definedName name="__123Graph_XBFG100" hidden="1">#REF!</definedName>
    <definedName name="__123Graph_XBFG25" hidden="1">#REF!</definedName>
    <definedName name="__123Graph_XBFGBILL" hidden="1">#REF!</definedName>
    <definedName name="__123Graph_XBFGBILLS" hidden="1">#REF!</definedName>
    <definedName name="__123Graph_XBFGHP" hidden="1">#REF!</definedName>
    <definedName name="__123Graph_XBFGTOT" hidden="1">#REF!</definedName>
    <definedName name="__123Graph_XCHART1" hidden="1">#REF!</definedName>
    <definedName name="__123Graph_XCHART2" hidden="1">#REF!</definedName>
    <definedName name="__123Graph_XCURRENT" hidden="1">#REF!</definedName>
    <definedName name="__123Graph_XHFL" hidden="1">#REF!</definedName>
    <definedName name="__123Graph_XHFLBILL" hidden="1">#REF!</definedName>
    <definedName name="__123Graph_XTFL" hidden="1">#REF!</definedName>
    <definedName name="__123Graph_XTFLBILL" hidden="1">#REF!</definedName>
    <definedName name="__123Graph_XTLC" hidden="1">#REF!</definedName>
    <definedName name="__123Graph_XTLCBILL" hidden="1">#REF!</definedName>
    <definedName name="__123Graph_XTLCHP" hidden="1">#REF!</definedName>
    <definedName name="__aaa1" hidden="1">{#N/A,#N/A,FALSE,"Model";#N/A,#N/A,FALSE,"Division"}</definedName>
    <definedName name="__c" hidden="1">{#N/A,#N/A,FALSE,"Layout Cash Flow"}</definedName>
    <definedName name="__FDS_HYPERLINK_TOGGLE_STATE__" hidden="1">"ON"</definedName>
    <definedName name="__fy97" hidden="1">{#N/A,#N/A,FALSE,"FY97";#N/A,#N/A,FALSE,"FY98";#N/A,#N/A,FALSE,"FY99";#N/A,#N/A,FALSE,"FY00";#N/A,#N/A,FALSE,"FY01"}</definedName>
    <definedName name="__Grp16" hidden="1">{#N/A,#N/A,FALSE,"PMTABB";#N/A,#N/A,FALSE,"PMTABB"}</definedName>
    <definedName name="__INT1" hidden="1">{#N/A,#N/A,FALSE,"COMP"}</definedName>
    <definedName name="__IntlFixup" hidden="1">TRUE</definedName>
    <definedName name="__r" hidden="1">{"consolidated",#N/A,FALSE,"Sheet1";"cms",#N/A,FALSE,"Sheet1";"fse",#N/A,FALSE,"Sheet1"}</definedName>
    <definedName name="__SSK1" hidden="1">{#N/A,#N/A,FALSE,"COMP"}</definedName>
    <definedName name="__wrn1" hidden="1">{#N/A,#N/A,FALSE,"DCF";#N/A,#N/A,FALSE,"WACC";#N/A,#N/A,FALSE,"Sales_EBIT";#N/A,#N/A,FALSE,"Capex_Depreciation";#N/A,#N/A,FALSE,"WC";#N/A,#N/A,FALSE,"Interest";#N/A,#N/A,FALSE,"Assumptions"}</definedName>
    <definedName name="_10__123Graph_ACHART_6" hidden="1">#N/A</definedName>
    <definedName name="_10__123Graph_BCHART_3" hidden="1">#REF!</definedName>
    <definedName name="_100">#REF!</definedName>
    <definedName name="_1000">#REF!</definedName>
    <definedName name="_101">#REF!</definedName>
    <definedName name="_1010">#REF!</definedName>
    <definedName name="_1020">#REF!</definedName>
    <definedName name="_1035s">#REF!</definedName>
    <definedName name="_1040">#REF!</definedName>
    <definedName name="_1050">#REF!</definedName>
    <definedName name="_1050p1">#REF!</definedName>
    <definedName name="_1050p2">#REF!</definedName>
    <definedName name="_1050p3">#REF!</definedName>
    <definedName name="_1060">#REF!</definedName>
    <definedName name="_1070">#REF!</definedName>
    <definedName name="_11__123Graph_ACHART_7" hidden="1">#N/A</definedName>
    <definedName name="_11__123Graph_DCHART_1" hidden="1">#REF!</definedName>
    <definedName name="_1111">#REF!</definedName>
    <definedName name="_1111s">#REF!</definedName>
    <definedName name="_1112">#REF!</definedName>
    <definedName name="_1120">#REF!</definedName>
    <definedName name="_1121s">#REF!</definedName>
    <definedName name="_1123s">#REF!</definedName>
    <definedName name="_1125bs">#REF!</definedName>
    <definedName name="_1125s">#REF!</definedName>
    <definedName name="_1130s">#REF!</definedName>
    <definedName name="_1160">#REF!</definedName>
    <definedName name="_12__123Graph_ACHART_8" hidden="1">#N/A</definedName>
    <definedName name="_12__123Graph_LBL_ACHART_1" hidden="1">#REF!</definedName>
    <definedName name="_1210">#REF!</definedName>
    <definedName name="_1220">#REF!</definedName>
    <definedName name="_13__123Graph_LBL_ACHART_3" hidden="1">#REF!</definedName>
    <definedName name="_1330">#REF!</definedName>
    <definedName name="_1340">#REF!</definedName>
    <definedName name="_14__123Graph_LBL_DCHART_1" hidden="1">#REF!</definedName>
    <definedName name="_17_0_0Cwvu.GREY_A" hidden="1">#REF!</definedName>
    <definedName name="_18__123Graph_BCHART_3" hidden="1">#REF!</definedName>
    <definedName name="_19__123Graph_BCHART_4" hidden="1">#REF!</definedName>
    <definedName name="_20__123Graph_BCHART_5" hidden="1">#REF!</definedName>
    <definedName name="_2000">#REF!</definedName>
    <definedName name="_2000ytd">#REF!</definedName>
    <definedName name="_2020">#REF!</definedName>
    <definedName name="_2040a">#REF!</definedName>
    <definedName name="_21__123Graph_BCHART_6" hidden="1">#REF!</definedName>
    <definedName name="_22">#REF!</definedName>
    <definedName name="_22__123Graph_BCHART_7" hidden="1">#REF!</definedName>
    <definedName name="_3">#REF!</definedName>
    <definedName name="_3001">#REF!</definedName>
    <definedName name="_3007bs">#REF!</definedName>
    <definedName name="_3008s">#REF!</definedName>
    <definedName name="_3009s">#REF!</definedName>
    <definedName name="_31__123Graph_LBL_ACHART_3" hidden="1">#REF!</definedName>
    <definedName name="_32__123Graph_LBL_ACHART_4" hidden="1">#REF!</definedName>
    <definedName name="_3290">+#REF!+#REF!+#REF!+#REF!+#REF!+#REF!+#REF!+#REF!+#REF!+#REF!+#REF!+#REF!+#REF!+#REF!+#REF!+#REF!+#REF!+#REF!+#REF!+#REF!+#REF!+#REF!+#REF!+#REF!+#REF!+#REF!+#REF!+#REF!</definedName>
    <definedName name="_33__123Graph_LBL_ACHART_5" hidden="1">#REF!</definedName>
    <definedName name="_3330">+#REF!+#REF!+#REF!+#REF!+#REF!+#REF!+#REF!+#REF!+#REF!+#REF!+#REF!+#REF!+#REF!+#REF!+#REF!+#REF!+#REF!+#REF!+#REF!+#REF!+#REF!+#REF!+#REF!+#REF!+#REF!+#REF!+#REF!+#REF!</definedName>
    <definedName name="_34__123Graph_LBL_ACHART_6" hidden="1">#REF!</definedName>
    <definedName name="_35__123Graph_LBL_ACHART_7" hidden="1">#REF!</definedName>
    <definedName name="_35B0">+#REF!+#REF!+#REF!+#REF!+#REF!+#REF!+#REF!+#REF!+#REF!+#REF!+#REF!+#REF!+#REF!+#REF!+#REF!+#REF!+#REF!+#REF!+#REF!+#REF!+#REF!+#REF!+#REF!+#REF!+#REF!+#REF!+#REF!+#REF!</definedName>
    <definedName name="_3690">+#REF!-#REF!+#REF!+#REF!+#REF!+#REF!+#REF!+#REF!+#REF!+#REF!+#REF!+#REF!+#REF!+#REF!+#REF!+#REF!+#REF!+#REF!+#REF!+#REF!+#REF!+#REF!+#REF!+#REF!+#REF!+#REF!+#REF!+#REF!</definedName>
    <definedName name="_37__123Graph_LBL_BCHART_2" hidden="1">#REF!</definedName>
    <definedName name="_38__123Graph_LBL_BCHART_3" hidden="1">#REF!</definedName>
    <definedName name="_38B0">+#REF!+#REF!+#REF!+#REF!+#REF!+#REF!+#REF!+#REF!+#REF!+#REF!+#REF!+#REF!+#REF!+#REF!+#REF!+#REF!+#REF!+#REF!+#REF!+#REF!+#REF!+#REF!+#REF!+#REF!+#REF!+#REF!+#REF!+#REF!</definedName>
    <definedName name="_39__123Graph_LBL_BCHART_4" hidden="1">#REF!</definedName>
    <definedName name="_40__123Graph_LBL_BCHART_5" hidden="1">#REF!</definedName>
    <definedName name="_41__123Graph_LBL_BCHART_6" hidden="1">#REF!</definedName>
    <definedName name="_42__123Graph_LBL_BCHART_7" hidden="1">#REF!</definedName>
    <definedName name="_50__123Graph_XCHART_3" hidden="1">#REF!</definedName>
    <definedName name="_500000000000">#REF!</definedName>
    <definedName name="_51__123Graph_XCHART_4" hidden="1">#REF!</definedName>
    <definedName name="_52__123Graph_XCHART_5" hidden="1">#REF!</definedName>
    <definedName name="_53__123Graph_XCHART_6" hidden="1">#REF!</definedName>
    <definedName name="_54__123Graph_XCHART_7" hidden="1">#REF!</definedName>
    <definedName name="_55__123Graph_XCHART_8" hidden="1">#REF!</definedName>
    <definedName name="_7__123Graph_ACHART_1" hidden="1">#REF!</definedName>
    <definedName name="_7__123Graph_ACHART_3" hidden="1">#N/A</definedName>
    <definedName name="_8__123Graph_ACHART_3" hidden="1">#REF!</definedName>
    <definedName name="_8__123Graph_ACHART_4" hidden="1">#N/A</definedName>
    <definedName name="_9__123Graph_ACHART_5" hidden="1">#N/A</definedName>
    <definedName name="_9__123Graph_BCHART_1" hidden="1">#REF!</definedName>
    <definedName name="_a1">#REF!</definedName>
    <definedName name="_aaa1" hidden="1">{#N/A,#N/A,FALSE,"Model";#N/A,#N/A,FALSE,"Division"}</definedName>
    <definedName name="_abc" hidden="1">#REF!</definedName>
    <definedName name="_Ack3" hidden="1">{#N/A,#N/A,FALSE,"COMP"}</definedName>
    <definedName name="_B1">#REF!</definedName>
    <definedName name="_bdm.91CD4DEC29C049BD929A8110F777B566.edm" hidden="1">#REF!</definedName>
    <definedName name="_bdm.9D576385AB334E0F91FC7FB7CEA21807.edm" hidden="1">#REF!</definedName>
    <definedName name="_bdm.F8A8DCEB4DD84118B520FF6070B6FAA2.edm" hidden="1">#REF!</definedName>
    <definedName name="_Brand">#REF!</definedName>
    <definedName name="_BS1">#REF!</definedName>
    <definedName name="_BS2">#REF!</definedName>
    <definedName name="_c" hidden="1">{#N/A,#N/A,FALSE,"Layout Cash Flow"}</definedName>
    <definedName name="_DAT1">#REF!</definedName>
    <definedName name="_DAT10">#REF!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xlnm._FilterDatabase" hidden="1">#REF!</definedName>
    <definedName name="_ftn1">#REF!</definedName>
    <definedName name="_ftn2">#REF!</definedName>
    <definedName name="_ftnref1">#REF!</definedName>
    <definedName name="_ftnref2">#REF!</definedName>
    <definedName name="_fy97" hidden="1">{#N/A,#N/A,FALSE,"FY97";#N/A,#N/A,FALSE,"FY98";#N/A,#N/A,FALSE,"FY99";#N/A,#N/A,FALSE,"FY00";#N/A,#N/A,FALSE,"FY01"}</definedName>
    <definedName name="_Grp16" hidden="1">{#N/A,#N/A,FALSE,"PMTABB";#N/A,#N/A,FALSE,"PMTABB"}</definedName>
    <definedName name="_GSRATES_1" hidden="1">"CT30000120021231        "</definedName>
    <definedName name="_GSRATES_10" hidden="1">"CF3000012002123120020331"</definedName>
    <definedName name="_GSRATES_2" hidden="1">"CT30000120031231        "</definedName>
    <definedName name="_GSRATES_3" hidden="1">"CT30000120040331        "</definedName>
    <definedName name="_GSRATES_4" hidden="1">"CF3000012004033120030331"</definedName>
    <definedName name="_GSRATES_5" hidden="1">"CF3000012002093020020331"</definedName>
    <definedName name="_GSRATES_6" hidden="1">"CF3000012003123120030331"</definedName>
    <definedName name="_GSRATES_7" hidden="1">"CT300001Latest          "</definedName>
    <definedName name="_GSRATES_8" hidden="1">"CT300001Latest          "</definedName>
    <definedName name="_GSRATES_9" hidden="1">"CF3000012002123120020331"</definedName>
    <definedName name="_GSRATES_COUNT" hidden="1">10</definedName>
    <definedName name="_INT1" hidden="1">{#N/A,#N/A,FALSE,"COMP"}</definedName>
    <definedName name="_jANSE_123" hidden="1">#REF!</definedName>
    <definedName name="_k13" hidden="1">{0,0,FALSE,0}</definedName>
    <definedName name="_Key1" hidden="1">#REF!</definedName>
    <definedName name="_Key2" hidden="1">#REF!</definedName>
    <definedName name="_Order1" hidden="1">255</definedName>
    <definedName name="_Order1_1" hidden="1">255</definedName>
    <definedName name="_Order2" hidden="1">255</definedName>
    <definedName name="_Order2_1" hidden="1">255</definedName>
    <definedName name="_Parse_Out" hidden="1">#REF!</definedName>
    <definedName name="_PRN1">#REF!</definedName>
    <definedName name="_r" hidden="1">{"consolidated",#N/A,FALSE,"Sheet1";"cms",#N/A,FALSE,"Sheet1";"fse",#N/A,FALSE,"Sheet1"}</definedName>
    <definedName name="_Regression_Int" hidden="1">1</definedName>
    <definedName name="_sga" hidden="1">#REF!</definedName>
    <definedName name="_Sort" hidden="1">#REF!</definedName>
    <definedName name="_SSK1" hidden="1">{#N/A,#N/A,FALSE,"COMP"}</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ble3_In2" hidden="1">#REF!</definedName>
    <definedName name="_Toc106674539">#REF!</definedName>
    <definedName name="_Toc106674540">#REF!</definedName>
    <definedName name="_Toc106674541">#REF!</definedName>
    <definedName name="_Toc106674542">#REF!</definedName>
    <definedName name="_Toc106674544">#REF!</definedName>
    <definedName name="_Toc106725372">#REF!</definedName>
    <definedName name="_Toc106725373">#REF!</definedName>
    <definedName name="_Toc106725374">#REF!</definedName>
    <definedName name="_Toc106725376">#REF!</definedName>
    <definedName name="_Toc107310974">#REF!</definedName>
    <definedName name="_Toc108599396">#REF!</definedName>
    <definedName name="_Toc48964880">#REF!</definedName>
    <definedName name="_Toc48964889">#REF!</definedName>
    <definedName name="_Toc48964890">#REF!</definedName>
    <definedName name="_Toc48964892">#REF!</definedName>
    <definedName name="_Toc48964893">#REF!</definedName>
    <definedName name="_Toc52258802">#REF!</definedName>
    <definedName name="_Toc54405971">#REF!</definedName>
    <definedName name="_Toc54405973">#REF!</definedName>
    <definedName name="_Toc54405976">#REF!</definedName>
    <definedName name="_Toc54405978">#REF!</definedName>
    <definedName name="_Toc54405981">#REF!</definedName>
    <definedName name="_Toc54405983">#REF!</definedName>
    <definedName name="_Toc54405986">#REF!</definedName>
    <definedName name="_Toc54405987">#REF!</definedName>
    <definedName name="_Toc54405989">#REF!</definedName>
    <definedName name="_Toc54427622">#REF!</definedName>
    <definedName name="_Toc73265448">#REF!</definedName>
    <definedName name="_Toc73265449">#REF!</definedName>
    <definedName name="_Toc73265450">#REF!</definedName>
    <definedName name="_Toc73265451">#REF!</definedName>
    <definedName name="_Toc73265452">#REF!</definedName>
    <definedName name="_Toc73265455">#REF!</definedName>
    <definedName name="_Toc73265458">#REF!</definedName>
    <definedName name="_Toc73265461">#REF!</definedName>
    <definedName name="_Toc93204669">#REF!</definedName>
    <definedName name="_Toc93204672">#REF!</definedName>
    <definedName name="_Toc93204673">#REF!</definedName>
    <definedName name="_wrn1" hidden="1">{#N/A,#N/A,FALSE,"DCF";#N/A,#N/A,FALSE,"WACC";#N/A,#N/A,FALSE,"Sales_EBIT";#N/A,#N/A,FALSE,"Capex_Depreciation";#N/A,#N/A,FALSE,"WC";#N/A,#N/A,FALSE,"Interest";#N/A,#N/A,FALSE,"Assumptions"}</definedName>
    <definedName name="a" hidden="1">#REF!</definedName>
    <definedName name="A\" hidden="1">#REF!</definedName>
    <definedName name="A41c24">#REF!</definedName>
    <definedName name="aaa" hidden="1">{#N/A,#N/A,FALSE,"Staffnos &amp; cost"}</definedName>
    <definedName name="AAA_DOCTOPS" hidden="1">"AAA_SET"</definedName>
    <definedName name="AAA_duser" hidden="1">"OFF"</definedName>
    <definedName name="aaaa" hidden="1">{#N/A,#N/A,FALSE,"Model";#N/A,#N/A,FALSE,"Division"}</definedName>
    <definedName name="aaaaa" hidden="1">{TRUE,TRUE,-1.25,-15.5,456.75,279.75,FALSE,FALSE,TRUE,TRUE,0,1,21,1,127,6,3,4,TRUE,TRUE,3,TRUE,1,TRUE,100,"Swvu.profits.","ACwvu.profits.",1,FALSE,FALSE,0.511811023622047,0.511811023622047,0.511811023622047,0.511811023622047,1,"","",FALSE,FALSE,FALSE,FALSE,1,#N/A,1,1,#DIV/0!,FALSE,"Rwvu.profits.",#N/A,FALSE,FALSE}</definedName>
    <definedName name="aaaaaa" hidden="1">{#N/A,#N/A,TRUE,"Q3 - FY98 - Reconciliation";#N/A,#N/A,TRUE,"Recon Summary - Civ";#N/A,#N/A,TRUE,"Recon Summary - DoD-APG";#N/A,#N/A,TRUE,"Recon Summary - Healthcare";#N/A,#N/A,TRUE,"Recon Summary - He";#N/A,#N/A,TRUE,"Recon Summary - S&amp;L"}</definedName>
    <definedName name="aaaaaaaa" hidden="1">{#N/A,#N/A,FALSE,"Reported$ - Sum";#N/A,#N/A,FALSE,"Reported$ - Detail";#N/A,#N/A,FALSE,"Constant$ - Sum";#N/A,#N/A,FALSE,"Constant$ - Detail"}</definedName>
    <definedName name="aaaaaaaaaaaa" hidden="1">{"Frgen",#N/A,FALSE,"A";"Résu",#N/A,FALSE,"A"}</definedName>
    <definedName name="aaaaaaaaaaaaaaa" hidden="1">{#N/A,#N/A,TRUE,"Season &amp; Target";#N/A,#N/A,TRUE,"Services";#N/A,#N/A,TRUE,"Headcount";#N/A,#N/A,TRUE,"Expense";#N/A,#N/A,TRUE,"Revenue";#N/A,#N/A,TRUE,"98_fcst"}</definedName>
    <definedName name="aaaaaaaaaaaaaaaaaaa" hidden="1">{#N/A,#N/A,TRUE,"Q3 - FY98 - Reconciliation";#N/A,#N/A,TRUE,"Recon Summary - Civ";#N/A,#N/A,TRUE,"Recon Summary - DoD-APG";#N/A,#N/A,TRUE,"Recon Summary - Healthcare";#N/A,#N/A,TRUE,"Recon Summary - He";#N/A,#N/A,TRUE,"Recon Summary - S&amp;L"}</definedName>
    <definedName name="aaaaaaaaaaaaaaaaaaaaaaa" hidden="1">{#N/A,#N/A,TRUE,"Q3 - FY98 - Reconciliation";#N/A,#N/A,TRUE,"Recon Summary - Civ";#N/A,#N/A,TRUE,"Recon Summary - DoD-APG";#N/A,#N/A,TRUE,"Recon Summary - Healthcare";#N/A,#N/A,TRUE,"Recon Summary - He";#N/A,#N/A,TRUE,"Recon Summary - S&amp;L"}</definedName>
    <definedName name="aaaaab" hidden="1">{#N/A,#N/A,FALSE,"Model";#N/A,#N/A,FALSE,"Division"}</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bc" hidden="1">#REF!</definedName>
    <definedName name="Abnormal">#REF!</definedName>
    <definedName name="acc" hidden="1">{#N/A,#N/A,FALSE,"Calc";#N/A,#N/A,FALSE,"Sensitivity";#N/A,#N/A,FALSE,"LT Earn.Dil.";#N/A,#N/A,FALSE,"Dil. AVP"}</definedName>
    <definedName name="AccessDatabase" hidden="1">"W:\2000-01 Srb\March 2001\Lease Payments\outstanding lease.mdb"</definedName>
    <definedName name="Account">#REF!</definedName>
    <definedName name="AccountGroup">#REF!</definedName>
    <definedName name="AccountGroup202">#REF!</definedName>
    <definedName name="AccountGroup203">#REF!</definedName>
    <definedName name="AccountGroup204">#REF!</definedName>
    <definedName name="AccountGroup205">#REF!</definedName>
    <definedName name="AccountGroup213">#REF!</definedName>
    <definedName name="AccountGroup215">#REF!</definedName>
    <definedName name="AccountGroup241">#REF!</definedName>
    <definedName name="AccountGroup401">#REF!</definedName>
    <definedName name="AccountGroup501">#REF!</definedName>
    <definedName name="AccountGroup665">#REF!</definedName>
    <definedName name="Accrual">#REF!</definedName>
    <definedName name="Accrue">#REF!</definedName>
    <definedName name="Actual">#REF!</definedName>
    <definedName name="additions" hidden="1">{#N/A,#N/A,FALSE,"COMP"}</definedName>
    <definedName name="adfs" hidden="1">{#N/A,#N/A,FALSE,"PMTABB";#N/A,#N/A,FALSE,"PMTABB"}</definedName>
    <definedName name="aer" hidden="1">{#N/A,#N/A,FALSE,"EW"}</definedName>
    <definedName name="afd" hidden="1">#REF!</definedName>
    <definedName name="AFSDF" hidden="1">{#N/A,#N/A,FALSE,"PMTABB";#N/A,#N/A,FALSE,"PMTABB"}</definedName>
    <definedName name="afsdrt" hidden="1">{#N/A,#N/A,FALSE,"Aging Summary";#N/A,#N/A,FALSE,"Ratio Analysis";#N/A,#N/A,FALSE,"Test 120 Day Accts";#N/A,#N/A,FALSE,"Tickmarks"}</definedName>
    <definedName name="afssdrt" hidden="1">{#N/A,#N/A,FALSE,"EW"}</definedName>
    <definedName name="ag" hidden="1">{TRUE,TRUE,-1.25,-15.5,456.75,279.75,FALSE,FALSE,TRUE,TRUE,0,1,8,1,4,6,3,4,TRUE,TRUE,3,TRUE,1,TRUE,100,"Swvu.turnover.","ACwvu.turnover.",1,FALSE,FALSE,0.511811023622047,0.511811023622047,0.511811023622047,0.511811023622047,1,"","",FALSE,FALSE,FALSE,FALSE,1,#N/A,1,1,#DIV/0!,FALSE,"Rwvu.turnover.",#N/A,FALSE,FALSE}</definedName>
    <definedName name="Age">#REF!</definedName>
    <definedName name="agfds" hidden="1">{TRUE,TRUE,-1.25,-15.5,456.75,279.75,FALSE,FALSE,TRUE,TRUE,0,1,8,1,4,6,3,4,TRUE,TRUE,3,TRUE,1,TRUE,100,"Swvu.turnover.","ACwvu.turnover.",1,FALSE,FALSE,0.511811023622047,0.511811023622047,0.511811023622047,0.511811023622047,1,"","",FALSE,FALSE,FALSE,FALSE,1,#N/A,1,1,#DIV/0!,FALSE,"Rwvu.turnover.",#N/A,FALSE,FALSE}</definedName>
    <definedName name="aicc">#REF!</definedName>
    <definedName name="ALCHEMEX_DRILL_SET">"Item001||Customer001"</definedName>
    <definedName name="All_Data">OFFSET(#REF!,1,0,COUNTA(#REF!),COUNTA(#REF!))</definedName>
    <definedName name="amort" hidden="1">{#N/A,#N/A,FALSE,"BS";#N/A,#N/A,FALSE,"PL";#N/A,#N/A,FALSE,"A";#N/A,#N/A,FALSE,"B";#N/A,#N/A,FALSE,"B1";#N/A,#N/A,FALSE,"C";#N/A,#N/A,FALSE,"C1";#N/A,#N/A,FALSE,"C2";#N/A,#N/A,FALSE,"D";#N/A,#N/A,FALSE,"E";#N/A,#N/A,FALSE,"F";#N/A,#N/A,FALSE,"AA";#N/A,#N/A,FALSE,"BB";#N/A,#N/A,FALSE,"CC";#N/A,#N/A,FALSE,"DD";#N/A,#N/A,FALSE,"EE";#N/A,#N/A,FALSE,"FF";#N/A,#N/A,FALSE,"PL10";#N/A,#N/A,FALSE,"PL20";#N/A,#N/A,FALSE,"PL30"}</definedName>
    <definedName name="amortis"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anscount" hidden="1">8</definedName>
    <definedName name="aq" hidden="1">{#N/A,#N/A,FALSE,"Turnover"}</definedName>
    <definedName name="AQW" hidden="1">{#N/A,#N/A,FALSE,"Turnover"}</definedName>
    <definedName name="AS" hidden="1">{#N/A,#N/A,FALSE,"COMP"}</definedName>
    <definedName name="AS2DocOpenMode" hidden="1">"AS2DocumentEdit"</definedName>
    <definedName name="AS2NamedRange" hidden="1">5</definedName>
    <definedName name="AS2ReportLS" hidden="1">1</definedName>
    <definedName name="AS2SyncStepLS" hidden="1">0</definedName>
    <definedName name="AS2TickmarkLS" hidden="1">#REF!</definedName>
    <definedName name="AS2VersionLS" hidden="1">300</definedName>
    <definedName name="asaas" hidden="1">{#N/A,#N/A,FALSE,"COMP"}</definedName>
    <definedName name="asdjasldkfj" hidden="1">{#N/A,#N/A,FALSE,"PMTABB";#N/A,#N/A,FALSE,"PMTABB"}</definedName>
    <definedName name="asdsar" hidden="1">{#N/A,#N/A,FALSE,"ISBL"}</definedName>
    <definedName name="asdse" hidden="1">{#N/A,#N/A,FALSE,"Model";#N/A,#N/A,FALSE,"Division"}</definedName>
    <definedName name="asf"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asfg" hidden="1">{#N/A,#N/A,FALSE,"Balance Sheet";#N/A,#N/A,FALSE,"Income Statement";#N/A,#N/A,FALSE,"Changes in Financial Position"}</definedName>
    <definedName name="asfsdf" hidden="1">{#N/A,#N/A,FALSE,"COMP"}</definedName>
    <definedName name="asha" hidden="1">{#N/A,#N/A,FALSE,"COMP"}</definedName>
    <definedName name="askn" hidden="1">{#N/A,#N/A,FALSE,"COMP"}</definedName>
    <definedName name="ass" hidden="1">{#N/A,#N/A,FALSE,"Balance Sheet";#N/A,#N/A,FALSE,"Income Statement";#N/A,#N/A,FALSE,"Changes in Financial Position"}</definedName>
    <definedName name="Assets">#REF!</definedName>
    <definedName name="Assocs">#REF!</definedName>
    <definedName name="Avashni">#REF!</definedName>
    <definedName name="avl_account">#REF!</definedName>
    <definedName name="AVL_YTD_Budget">#REF!</definedName>
    <definedName name="aw4wb" hidden="1">{#N/A,#N/A,FALSE,"ISBL"}</definedName>
    <definedName name="awe" hidden="1">{#N/A,#N/A,FALSE,"PGW"}</definedName>
    <definedName name="aweaw3" hidden="1">{#N/A,#N/A,FALSE,"OSBL"}</definedName>
    <definedName name="AZDAZDDAZD" hidden="1">{"Frgen",#N/A,FALSE,"A";"Résu",#N/A,FALSE,"A"}</definedName>
    <definedName name="B">#REF!</definedName>
    <definedName name="B.3">#REF!</definedName>
    <definedName name="Balance">#REF!</definedName>
    <definedName name="balancesheet">#REF!</definedName>
    <definedName name="BalanceType">#REF!</definedName>
    <definedName name="Bank" hidden="1">{TRUE,TRUE,-1.25,-15.5,456.75,279.75,FALSE,FALSE,TRUE,TRUE,0,1,21,1,127,6,3,4,TRUE,TRUE,3,TRUE,1,TRUE,100,"Swvu.profits.","ACwvu.profits.",1,FALSE,FALSE,0.511811023622047,0.511811023622047,0.511811023622047,0.511811023622047,1,"","",FALSE,FALSE,FALSE,FALSE,1,#N/A,1,1,#DIV/0!,FALSE,"Rwvu.profits.",#N/A,FALSE,FALSE}</definedName>
    <definedName name="bank1" hidden="1">{TRUE,TRUE,-1.25,-15.5,456.75,279.75,FALSE,FALSE,TRUE,TRUE,0,1,21,1,127,6,3,4,TRUE,TRUE,3,TRUE,1,TRUE,100,"Swvu.profits.","ACwvu.profits.",1,FALSE,FALSE,0.511811023622047,0.511811023622047,0.511811023622047,0.511811023622047,1,"","",FALSE,FALSE,FALSE,FALSE,1,#N/A,1,1,#DIV/0!,FALSE,"Rwvu.profits.",#N/A,FALSE,FALSE}</definedName>
    <definedName name="Bankbal">#REF!</definedName>
    <definedName name="BANKS">OFFSET(#REF!,0,0,COUNTA(#REF!),2)</definedName>
    <definedName name="base1" hidden="1">#REF!</definedName>
    <definedName name="Batch_Period">#REF!</definedName>
    <definedName name="Batch_QTY">#REF!</definedName>
    <definedName name="bb" hidden="1">{"histincome",#N/A,FALSE,"hyfins";"closing balance",#N/A,FALSE,"hyfins"}</definedName>
    <definedName name="bbbbb" hidden="1">{"consolidated",#N/A,FALSE,"Sheet1";"cms",#N/A,FALSE,"Sheet1";"fse",#N/A,FALSE,"Sheet1"}</definedName>
    <definedName name="bbbbbbbb" hidden="1">{#N/A,#N/A,FALSE,"Reported$ - Sum";#N/A,#N/A,FALSE,"Reported$ - Detail";#N/A,#N/A,FALSE,"Constant$ - Sum";#N/A,#N/A,FALSE,"Constant$ - Detail"}</definedName>
    <definedName name="bbbbbbbbbbbbb" hidden="1">{"Frgen",#N/A,FALSE,"A";"Résu",#N/A,FALSE,"A"}</definedName>
    <definedName name="BBBEE_Spend">OFFSET(#REF!,1,0,COUNTA(#REF!),1)</definedName>
    <definedName name="bfg" hidden="1">{#N/A,#N/A,FALSE,"COMP"}</definedName>
    <definedName name="BG_Del" hidden="1">15</definedName>
    <definedName name="BG_Ins" hidden="1">4</definedName>
    <definedName name="BG_Mod" hidden="1">6</definedName>
    <definedName name="bgh" hidden="1">{"histincome",#N/A,FALSE,"hyfins";"closing balance",#N/A,FALSE,"hyfins"}</definedName>
    <definedName name="BNE_MESSAGES_HIDDEN" hidden="1">#REF!</definedName>
    <definedName name="bnnn" hidden="1">{"consolidated",#N/A,FALSE,"Sheet1";"cms",#N/A,FALSE,"Sheet1";"fse",#N/A,FALSE,"Sheet1"}</definedName>
    <definedName name="bnuyyg"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BO_BWO_Spend">OFFSET(#REF!,1,0,COUNTA(#REF!),1)</definedName>
    <definedName name="BO_Spend">OFFSET(#REF!,1,0,COUNTA(#REF!),1)</definedName>
    <definedName name="branch_accounts">#REF!</definedName>
    <definedName name="Brand">#REF!</definedName>
    <definedName name="Brandchanges">#REF!</definedName>
    <definedName name="Brandstatement">#REF!</definedName>
    <definedName name="bs">#REF!</definedName>
    <definedName name="bty" hidden="1">{#N/A,#N/A,FALSE,"PGW"}</definedName>
    <definedName name="Budget">#REF!</definedName>
    <definedName name="Budget_FiscalPeriod">#REF!</definedName>
    <definedName name="Budget_FiscalPeriodYTD">#REF!</definedName>
    <definedName name="Budget_FiscalYear">#REF!</definedName>
    <definedName name="Budget_GL_Seg1">#REF!</definedName>
    <definedName name="Budget_GL_Seg3">#REF!</definedName>
    <definedName name="BUnit">#REF!</definedName>
    <definedName name="BUS_INPUT">#REF!</definedName>
    <definedName name="business">#REF!</definedName>
    <definedName name="BWO_Spend">OFFSET(#REF!,1,0,COUNTA(#REF!),1)</definedName>
    <definedName name="C.4">#REF!</definedName>
    <definedName name="Cal_period">#REF!</definedName>
    <definedName name="Cal_year">#REF!</definedName>
    <definedName name="Cap" hidden="1">{TRUE,TRUE,-1.25,-15.5,456.75,279.75,FALSE,FALSE,TRUE,TRUE,0,1,18,1,199,6,3,4,TRUE,TRUE,3,TRUE,1,TRUE,100,"Swvu.cash.","ACwvu.cash.",1,FALSE,FALSE,0.511811023622047,0.511811023622047,0.511811023622047,0.511811023622047,1,"","",FALSE,FALSE,FALSE,FALSE,1,#N/A,1,1,#DIV/0!,FALSE,"Rwvu.cash.",#N/A,FALSE,FALSE}</definedName>
    <definedName name="CASCSAC" hidden="1">{#N/A,#N/A,FALSE,"TOWNSHIP"}</definedName>
    <definedName name="Categories">#REF!</definedName>
    <definedName name="Category">#REF!</definedName>
    <definedName name="Category_Income_Statement___Cumulative">"_2000ytd"</definedName>
    <definedName name="CATID">#REF!</definedName>
    <definedName name="cb_sChart155F5559_opts" hidden="1">"1, 1, 1, False, 2, False, False, , 0, False, False, 1, 1"</definedName>
    <definedName name="cb_sChart155F5734_opts" hidden="1">"1, 1, 1, False, 2, False, False, , 0, False, False, 2, 1"</definedName>
    <definedName name="cb_sChart155F57B3_opts" hidden="1">"1, 1, 1, False, 2, False, False, , 0, False, False, 1, 1"</definedName>
    <definedName name="cc">#REF!</definedName>
    <definedName name="ccc" hidden="1">{#N/A,#N/A,FALSE,"Calc";#N/A,#N/A,FALSE,"Sensitivity";#N/A,#N/A,FALSE,"LT Earn.Dil.";#N/A,#N/A,FALSE,"Dil. AVP"}</definedName>
    <definedName name="cccc" hidden="1">{#N/A,#N/A,FALSE,"Layout Cash Flow"}</definedName>
    <definedName name="ccccc" hidden="1">{#N/A,#N/A,FALSE,"Layout Cash Flow"}</definedName>
    <definedName name="CCDet">#REF!</definedName>
    <definedName name="Cenario">#REF!</definedName>
    <definedName name="centre">#REF!</definedName>
    <definedName name="cghfy"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cgvg" hidden="1">{#N/A,#N/A,FALSE,"FREE"}</definedName>
    <definedName name="Channel">#REF!</definedName>
    <definedName name="chgcvhgvvg" hidden="1">#REF!</definedName>
    <definedName name="Class">#REF!</definedName>
    <definedName name="Clayville">#REF!</definedName>
    <definedName name="cma" hidden="1">#REF!</definedName>
    <definedName name="Co">#REF!</definedName>
    <definedName name="cogs">#REF!</definedName>
    <definedName name="COGS15">#REF!</definedName>
    <definedName name="conf_balamended" hidden="1">{#N/A,#N/A,FALSE,"PMTABB";#N/A,#N/A,FALSE,"PMTABB"}</definedName>
    <definedName name="Consolidated" hidden="1">{"P1",#N/A,TRUE,"P1";"P2",#N/A,TRUE,"P2"}</definedName>
    <definedName name="ConsumerTB">#REF!</definedName>
    <definedName name="Contract_Exchange_Rate">#REF!</definedName>
    <definedName name="COPY4" hidden="1">#REF!</definedName>
    <definedName name="Cost_Centre">#REF!</definedName>
    <definedName name="Cost_type">#REF!</definedName>
    <definedName name="Country">#REF!</definedName>
    <definedName name="csDesignMode">1</definedName>
    <definedName name="csRV_CashFlow_BS_Dim01">"="</definedName>
    <definedName name="csRV_CashFlow_BS_Dim02">#REF!</definedName>
    <definedName name="csRV_CashFlow_BS_Dim03">"="</definedName>
    <definedName name="csRV_CashFlow_BS_Dim04">"="</definedName>
    <definedName name="csRV_CashFlow_BS_Dim05">#REF!</definedName>
    <definedName name="csRV_CashFlow_BS_Dim06">#REF!</definedName>
    <definedName name="csRV_CashFlow_BS_Dim07">"="</definedName>
    <definedName name="csRV_CashFlow_BS_Dim08">#REF!</definedName>
    <definedName name="csRV_CashFlow_BS_Dim09">"="</definedName>
    <definedName name="csRV_CashFlow_BSAnchor">#REF!</definedName>
    <definedName name="csRV_CashFlow_IS_Dim01">"="</definedName>
    <definedName name="csRV_CashFlow_IS_Dim02">#REF!</definedName>
    <definedName name="csRV_CashFlow_IS_Dim03">"="</definedName>
    <definedName name="csRV_CashFlow_IS_Dim04">"="</definedName>
    <definedName name="csRV_CashFlow_IS_Dim05">#REF!</definedName>
    <definedName name="csRV_CashFlow_IS_Dim06">#REF!</definedName>
    <definedName name="csRV_CashFlow_IS_Dim07">"="</definedName>
    <definedName name="csRV_CashFlow_IS_Dim08">#REF!</definedName>
    <definedName name="csRV_CashFlow_IS_Dim09">"="</definedName>
    <definedName name="csRV_CashFlow_ISAnchor">#REF!</definedName>
    <definedName name="CURRENCY">#REF!</definedName>
    <definedName name="Customer001">"Select by Customer||P9-SD04-2-0||EndingDate;3||ActiveSheet"</definedName>
    <definedName name="Customers" hidden="1">{#N/A,#N/A,FALSE,"1996";#N/A,#N/A,FALSE,"1995";#N/A,#N/A,FALSE,"1994"}</definedName>
    <definedName name="Customs_value">#REF!</definedName>
    <definedName name="cutomers">#REF!</definedName>
    <definedName name="cv" hidden="1">{#N/A,#N/A,FALSE,"EW"}</definedName>
    <definedName name="cvh" hidden="1">{#N/A,#N/A,FALSE,"TOWNSHIP"}</definedName>
    <definedName name="cvy"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CWIP" hidden="1">{#N/A,#N/A,FALSE,"COMP"}</definedName>
    <definedName name="Cwvu.GREY_ALL." hidden="1">#REF!</definedName>
    <definedName name="CX" hidden="1">{#N/A,#N/A,FALSE,"PGW"}</definedName>
    <definedName name="CY_Budget">#REF!</definedName>
    <definedName name="CY_Volume">#REF!</definedName>
    <definedName name="DANA">#REF!</definedName>
    <definedName name="Dat"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#REF!</definedName>
    <definedName name="Data_Period">#REF!</definedName>
    <definedName name="Data_summary"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xlnm.DATABASE">OFFSET(#REF!,0,0,COUNTA(#REF!),COUNTA(#REF!))</definedName>
    <definedName name="dbed" hidden="1">{"histincome",#N/A,FALSE,"hyfins";"closing balance",#N/A,FALSE,"hyfins"}</definedName>
    <definedName name="DCF_"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DD" hidden="1">{#N/A,#N/A,FALSE,"COMP"}</definedName>
    <definedName name="ddd" hidden="1">{"histincome",#N/A,FALSE,"hyfins";"closing balance",#N/A,FALSE,"hyfins"}</definedName>
    <definedName name="ddde"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ddee" hidden="1">{#N/A,#N/A,FALSE,"Finanzbedarsrechnung"}</definedName>
    <definedName name="debt">#REF!</definedName>
    <definedName name="Debtr" hidden="1">{#N/A,#N/A,FALSE,"FREE"}</definedName>
    <definedName name="DecReporting">#REF!</definedName>
    <definedName name="Depr_202Bloem">#REF!</definedName>
    <definedName name="Depr_203CapeTown">#REF!</definedName>
    <definedName name="Depr_204Durban">#REF!</definedName>
    <definedName name="Depr_205PE">#REF!</definedName>
    <definedName name="Depr_401Midrand">#REF!</definedName>
    <definedName name="Depre" hidden="1">{#N/A,#N/A,FALSE,"COMP"}</definedName>
    <definedName name="Desc_II">#REF!</definedName>
    <definedName name="df" hidden="1">{#N/A,#N/A,FALSE,"PGW"}</definedName>
    <definedName name="dfg" hidden="1">{#N/A,#N/A,FALSE,"COMP"}</definedName>
    <definedName name="dfgfd" hidden="1">{#N/A,#N/A,FALSE,"COMP"}</definedName>
    <definedName name="dfgghhjj" hidden="1">{#N/A,#N/A,FALSE,"COMP"}</definedName>
    <definedName name="dfghfd" hidden="1">{#N/A,#N/A,FALSE,"PMTABB";#N/A,#N/A,FALSE,"PMTABB"}</definedName>
    <definedName name="dfr" hidden="1">{TRUE,TRUE,-1.25,-15.5,456.75,279.75,FALSE,FALSE,TRUE,TRUE,0,1,21,1,127,6,3,4,TRUE,TRUE,3,TRUE,1,TRUE,100,"Swvu.profits.","ACwvu.profits.",1,FALSE,FALSE,0.511811023622047,0.511811023622047,0.511811023622047,0.511811023622047,1,"","",FALSE,FALSE,FALSE,FALSE,1,#N/A,1,1,#DIV/0!,FALSE,"Rwvu.profits.",#N/A,FALSE,FALSE}</definedName>
    <definedName name="dgdg" hidden="1">{#N/A,#N/A,FALSE,"Calc";#N/A,#N/A,FALSE,"Sensitivity";#N/A,#N/A,FALSE,"LT Earn.Dil.";#N/A,#N/A,FALSE,"Dil. AVP"}</definedName>
    <definedName name="dgdgss" hidden="1">{"consolidated",#N/A,FALSE,"Sheet1";"cms",#N/A,FALSE,"Sheet1";"fse",#N/A,FALSE,"Sheet1"}</definedName>
    <definedName name="DGHTGYJIKOBKJH" hidden="1">#REF!</definedName>
    <definedName name="dir" hidden="1">{#N/A,#N/A,FALSE,"COMP"}</definedName>
    <definedName name="Divisionname">#REF!</definedName>
    <definedName name="DIVISIONS">OFFSET(#REF!,0,0,COUNTA(#REF!),2)</definedName>
    <definedName name="dna">#REF!</definedName>
    <definedName name="ds" hidden="1">{"mgmt forecast",#N/A,FALSE,"Mgmt Forecast";"dcf table",#N/A,FALSE,"Mgmt Forecast";"sensitivity",#N/A,FALSE,"Mgmt Forecast";"table inputs",#N/A,FALSE,"Mgmt Forecast";"calculations",#N/A,FALSE,"Mgmt Forecast"}</definedName>
    <definedName name="dsg" hidden="1">{#N/A,#N/A,FALSE,"Calc";#N/A,#N/A,FALSE,"Sensitivity";#N/A,#N/A,FALSE,"LT Earn.Dil.";#N/A,#N/A,FALSE,"Dil. AVP"}</definedName>
    <definedName name="dss" hidden="1">{#N/A,#N/A,FALSE,"ACQ_GRAPHS";#N/A,#N/A,FALSE,"T_1 GRAPHS";#N/A,#N/A,FALSE,"T_2 GRAPHS";#N/A,#N/A,FALSE,"COMB_GRAPHS"}</definedName>
    <definedName name="Duty">#REF!</definedName>
    <definedName name="DWAX"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e" hidden="1">{#N/A,#N/A,FALSE,"Layout GuV"}</definedName>
    <definedName name="eaf" hidden="1">#REF!</definedName>
    <definedName name="Ear">#REF!</definedName>
    <definedName name="eeeeeeeeee" hidden="1">{"FrgénEst",#N/A,FALSE,"A";"RésuEst",#N/A,FALSE,"A"}</definedName>
    <definedName name="eeeeeeeeeeee" hidden="1">#REF!</definedName>
    <definedName name="eererer" hidden="1">{"mgmt forecast",#N/A,FALSE,"Mgmt Forecast";"dcf table",#N/A,FALSE,"Mgmt Forecast";"sensitivity",#N/A,FALSE,"Mgmt Forecast";"table inputs",#N/A,FALSE,"Mgmt Forecast";"calculations",#N/A,FALSE,"Mgmt Forecast"}</definedName>
    <definedName name="EFD" hidden="1">{#N/A,#N/A,FALSE,"COMP"}</definedName>
    <definedName name="EME_Spend">OFFSET(#REF!,1,0,COUNTA(#REF!),1)</definedName>
    <definedName name="EMEQSE_Spend">OFFSET(#REF!,1,0,COUNTA(#REF!),1)</definedName>
    <definedName name="emily" hidden="1">{#N/A,#N/A,FALSE,"Calc";#N/A,#N/A,FALSE,"Sensitivity";#N/A,#N/A,FALSE,"LT Earn.Dil.";#N/A,#N/A,FALSE,"Dil. AVP"}</definedName>
    <definedName name="Empty" hidden="1">#REF!</definedName>
    <definedName name="Empty1" hidden="1">#REF!</definedName>
    <definedName name="Empty2" hidden="1">#REF!</definedName>
    <definedName name="ENG_BI_CORE_LOCATION">"C:\Program Files (x86)\Evolution\"</definedName>
    <definedName name="ENG_BI_EXE_FULL_PATH">"C:\Program Files (x86)\Evolution\BICORE.EXE"</definedName>
    <definedName name="ENG_BI_EXE_NAME" hidden="1">"BICORE.EXE"</definedName>
    <definedName name="ENG_BI_EXEC_CMD_ARGS" hidden="1">"03304607807110511911605509310410511911211103604507303704508313008506908706607908909507108406807807008610911911711810110803608111111211211611611410011603704008412112105004107612010512612407206608809408007806805412513209611311910512210211611007706608707"</definedName>
    <definedName name="ENG_BI_EXEC_CMD_ARGS_10" hidden="1">"07606910410011212111012012007011411709811010810609811309305009606510810811112111511707710511810511309304106706303205812612410011212110310811410808210511711208110111610806609210105605605005505104905104805005505106310106912211606707407107710512109707710"</definedName>
    <definedName name="ENG_BI_EXEC_CMD_ARGS_11" hidden="1">"41170971341240961171171021131051080941151051191160620540481291280951211240991081141000661051091091151051241251141011211121150881111151130761141061021101241021010660841181221011341320951161220991091090990861061031141221171011231021010721111131170971191"</definedName>
    <definedName name="ENG_BI_EXEC_CMD_ARGS_12" hidden="1">"30078101114102062090105118121117106115033076120104106120116109104115041049080120126042033080116104130123104119118098117106100085114115105117108125086105119116106115110065060046059055047051055049049053125127100112126107108109104083102116111118121077106"</definedName>
    <definedName name="ENG_BI_EXEC_CMD_ARGS_13" hidden="1">"11709810311011508310610310912011611012310110406608511512110112912809512112409910811410008008106508408209711910610310511907710610310111412010110906807109711711610213012309911711710711710510307610211110910108610610311412211710112310210106608411812210113"</definedName>
    <definedName name="ENG_BI_EXEC_CMD_ARGS_14" hidden="1">"41320951161220991091090990771151151251041091080890981171090610710630920891231111071190981100360701091131011240390411200650550420970691221161081261251051151151261240991121211031081141060701181201091181211051151150721061191001121060620500550510560550541"</definedName>
    <definedName name="ENG_BI_EXEC_CMD_ARGS_15" hidden="1">"34130080082077070083074068084070082074086083065054126"</definedName>
    <definedName name="ENG_BI_EXEC_CMD_ARGS_2" hidden="1">"40830870730820651200971121191151111000960960981091091051141061191001291280961131181051221021161100750670670740850660810790750660861141231161211021090330801111071101151251121001150410410811211210450370761251090950740780791261270951161191051271041171010"</definedName>
    <definedName name="ENG_BI_EXEC_CMD_ARGS_3" hidden="1">"77067086088069086066115106134123099117115106122097120106068075087066083092088080087068065088067091074077062054052051063056055064050059055060051059060050057051063059050068059053054064051050058059056053059058059054059061058060059055063062055068058049060"</definedName>
    <definedName name="ENG_BI_EXEC_CMD_ARGS_4" hidden="1">"06405005205905905305505706805905805905805005806405205606405006405905905405506005805305905305505706806305412513209611312209811211009908507407807507208006907306110511512513210211311411411909812110106909008408810406708308307909608706908609106909106811609"</definedName>
    <definedName name="ENG_BI_EXEC_CMD_ARGS_5" hidden="1">"71121131151160910991000931181141001181021111011291230991171141141250981161100660860890790990720790870870950710700850660800790750660861141211171171061090330811111071101151251140991190370410811201210450370761251070960700820791261280951161191051271061161"</definedName>
    <definedName name="ENG_BI_EXEC_CMD_ARGS_6" hidden="1">"05070086085083095071084078087102086083078083062120097129128095121123105122102117102069085088084095076086079078104081066088083091084082077070065104104049049052048053130123104119115105127098117106065089089079104076079082083096068083077081084078104090070"</definedName>
    <definedName name="ENG_BI_EXEC_CMD_ARGS_7" hidden="1">"08209507008306611510110811212312009109910009411010910011810211010913212409512111510612309712010606509409307909907208007908209507108407708608607909507706608507006606908806907007811811511311811710911111407211111811611211013412409611711410912309712511006"</definedName>
    <definedName name="ENG_BI_EXEC_CMD_ARGS_8" hidden="1">"50890890800960710790820830950760860780770880790960900830730870780740860690651200981261270951161191051271041171010740860850840950710840780871040670830820780800820950840700830920940800820770620661050990520530480570581251271001131181021081091040690950860"</definedName>
    <definedName name="ENG_BI_EXEC_CMD_ARGS_9" hidden="1">"67082074079068077073072066091104104093053130124096116114109123097125108083079096078066088075070087073077080069065128083080091077069088075067098070110125106117110101119098046100078110120110117106105115099110066123104111099113074069098125095100098127080"</definedName>
    <definedName name="ENG_BI_GEN_LIC" hidden="1">"20"</definedName>
    <definedName name="ENG_BI_GEN_LIC_WS" hidden="1">"True"</definedName>
    <definedName name="ENG_BI_LANG_CODE" hidden="1">"en"</definedName>
    <definedName name="ENG_BI_LBI" hidden="1">"IWPJSZONF5"</definedName>
    <definedName name="ENG_BI_PROFILE_PATH" hidden="1">"C:\ProgramData\Alchemex\AlchemexSmartReporting\MetaData\Financial Ratio S300SQL 1-0-0\BICORE_profiler_20130606_122100.csv"</definedName>
    <definedName name="ENG_BI_REPOS_FILE" hidden="1">"\\172.20.0.236\EvoBICMetaData\alchemex.svd"</definedName>
    <definedName name="ENG_BI_REPOS_PATH" hidden="1">"\\172.20.0.236\EvoBICMetaData"</definedName>
    <definedName name="ENG_BI_TLA" hidden="1">"235;11;140;18;57;68;213;29;138;209;52;228;105;105;252;225;29;111;130;223;45;90;178;231;60;107;206;59;200;219;259;268"</definedName>
    <definedName name="ENG_BI_TLA2" hidden="1">"235;28;52;240;68;208;232;92;160;149;61;63;190;233;241;103;246;227;170;19;103;59;97;51;25;251;117;98;76;23;176;40"</definedName>
    <definedName name="Entity">#REF!</definedName>
    <definedName name="Entity1">#REF!</definedName>
    <definedName name="Eriod">#REF!</definedName>
    <definedName name="erU">#REF!</definedName>
    <definedName name="etc" hidden="1">#REF!</definedName>
    <definedName name="etet" hidden="1">{#N/A,#N/A,FALSE,"Calc";#N/A,#N/A,FALSE,"Sensitivity";#N/A,#N/A,FALSE,"LT Earn.Dil.";#N/A,#N/A,FALSE,"Dil. AVP"}</definedName>
    <definedName name="Exchange_rate">#REF!</definedName>
    <definedName name="Excl_Spend">OFFSET(#REF!,1,0,COUNTA(#REF!),1)</definedName>
    <definedName name="Expenseitem">#REF!</definedName>
    <definedName name="Expiry">#REF!</definedName>
    <definedName name="export" hidden="1">{"FrgénEst",#N/A,FALSE,"A";"RésuEst",#N/A,FALSE,"A"}</definedName>
    <definedName name="F" hidden="1">{#N/A,#N/A,FALSE,"COMP"}</definedName>
    <definedName name="F_1" hidden="1">{#N/A,#N/A,FALSE,"COMP"}</definedName>
    <definedName name="FC_2018">#REF!</definedName>
    <definedName name="fcd"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fcuk" hidden="1">{"by departments",#N/A,TRUE,"FORECAST";"cap_headcount",#N/A,TRUE,"FORECAST";"summary",#N/A,TRUE,"FORECAST"}</definedName>
    <definedName name="fdgsd" hidden="1">{#N/A,#N/A,FALSE,"COMP"}</definedName>
    <definedName name="fdskj" hidden="1">{#N/A,#N/A,FALSE,"Model";#N/A,#N/A,FALSE,"Division"}</definedName>
    <definedName name="fe"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ff">#REF!</definedName>
    <definedName name="ffy" hidden="1">{#N/A,#N/A,FALSE,"FY97";#N/A,#N/A,FALSE,"FY98";#N/A,#N/A,FALSE,"FY99";#N/A,#N/A,FALSE,"FY00";#N/A,#N/A,FALSE,"FY01"}</definedName>
    <definedName name="fgfgfgf" hidden="1">{"mgmt forecast",#N/A,FALSE,"Mgmt Forecast";"dcf table",#N/A,FALSE,"Mgmt Forecast";"sensitivity",#N/A,FALSE,"Mgmt Forecast";"table inputs",#N/A,FALSE,"Mgmt Forecast";"calculations",#N/A,FALSE,"Mgmt Forecast"}</definedName>
    <definedName name="fgs" hidden="1">{#N/A,#N/A,FALSE,"COMP"}</definedName>
    <definedName name="fgsg" hidden="1">{"consolidated",#N/A,FALSE,"Sheet1";"cms",#N/A,FALSE,"Sheet1";"fse",#N/A,FALSE,"Sheet1"}</definedName>
    <definedName name="FiscalPeriod">#REF!</definedName>
    <definedName name="FiscalYear">#REF!</definedName>
    <definedName name="FiscalYearOpen">#REF!</definedName>
    <definedName name="FishBS">#REF!</definedName>
    <definedName name="FishIS">#REF!</definedName>
    <definedName name="fixed" hidden="1">{#N/A,#N/A,FALSE,"BS";#N/A,#N/A,FALSE,"PL";#N/A,#N/A,FALSE,"A";#N/A,#N/A,FALSE,"B";#N/A,#N/A,FALSE,"B1";#N/A,#N/A,FALSE,"C";#N/A,#N/A,FALSE,"C1";#N/A,#N/A,FALSE,"C2";#N/A,#N/A,FALSE,"D";#N/A,#N/A,FALSE,"E";#N/A,#N/A,FALSE,"F";#N/A,#N/A,FALSE,"AA";#N/A,#N/A,FALSE,"BB";#N/A,#N/A,FALSE,"CC";#N/A,#N/A,FALSE,"DD";#N/A,#N/A,FALSE,"EE";#N/A,#N/A,FALSE,"FF";#N/A,#N/A,FALSE,"PL10";#N/A,#N/A,FALSE,"PL20";#N/A,#N/A,FALSE,"PL30"}</definedName>
    <definedName name="FoodsBS">#REF!</definedName>
    <definedName name="FoodsIS">#REF!</definedName>
    <definedName name="Freight">#REF!</definedName>
    <definedName name="fsfs" hidden="1">{#N/A,#N/A,FALSE,"Calc";#N/A,#N/A,FALSE,"Sensitivity";#N/A,#N/A,FALSE,"LT Earn.Dil.";#N/A,#N/A,FALSE,"Dil. AVP"}</definedName>
    <definedName name="fuck" hidden="1">{"by departments",#N/A,TRUE,"FORECAST";"cap_headcount",#N/A,TRUE,"FORECAST";"summary",#N/A,TRUE,"FORECAST"}</definedName>
    <definedName name="fuckme" hidden="1">{"SUMMARY",#N/A,TRUE,"SUMMARY";"compare",#N/A,TRUE,"Vs. Bus Plan";"ratios",#N/A,TRUE,"Ratios";"REVENUE",#N/A,TRUE,"Revenue";"expenses",#N/A,TRUE,"1996 budget";"payroll",#N/A,TRUE,"Payroll"}</definedName>
    <definedName name="GDF" hidden="1">{#N/A,#N/A,FALSE,"COMP"}</definedName>
    <definedName name="GDF_1" hidden="1">{#N/A,#N/A,FALSE,"COMP"}</definedName>
    <definedName name="GDFA" hidden="1">{#N/A,#N/A,FALSE,"COMP"}</definedName>
    <definedName name="GDFA_1" hidden="1">{#N/A,#N/A,FALSE,"COMP"}</definedName>
    <definedName name="gdgd" hidden="1">{#N/A,#N/A,FALSE,"Calc";#N/A,#N/A,FALSE,"Sensitivity";#N/A,#N/A,FALSE,"LT Earn.Dil.";#N/A,#N/A,FALSE,"Dil. AVP"}</definedName>
    <definedName name="gfgffgf" hidden="1">{"mgmt forecast",#N/A,FALSE,"Mgmt Forecast";"dcf table",#N/A,FALSE,"Mgmt Forecast";"sensitivity",#N/A,FALSE,"Mgmt Forecast";"table inputs",#N/A,FALSE,"Mgmt Forecast";"calculations",#N/A,FALSE,"Mgmt Forecast"}</definedName>
    <definedName name="gfh" hidden="1">{#N/A,#N/A,FALSE,"PMTABB";#N/A,#N/A,FALSE,"PMTABB"}</definedName>
    <definedName name="gfj" hidden="1">{"Frgen",#N/A,FALSE,"A";"Résu",#N/A,FALSE,"A"}</definedName>
    <definedName name="gfsd" hidden="1">{"consolidated",#N/A,FALSE,"Sheet1";"cms",#N/A,FALSE,"Sheet1";"fse",#N/A,FALSE,"Sheet1"}</definedName>
    <definedName name="GG" hidden="1">{#N/A,#N/A,FALSE,"COMP"}</definedName>
    <definedName name="GGG" hidden="1">{#N/A,#N/A,FALSE,"COMP"}</definedName>
    <definedName name="gh" hidden="1">{#N/A,#N/A,TRUE,"Q3 - FY98 - Reconciliation";#N/A,#N/A,TRUE,"Recon Summary - Civ";#N/A,#N/A,TRUE,"Recon Summary - DoD-APG";#N/A,#N/A,TRUE,"Recon Summary - Healthcare";#N/A,#N/A,TRUE,"Recon Summary - He";#N/A,#N/A,TRUE,"Recon Summary - S&amp;L"}</definedName>
    <definedName name="gha">#REF!</definedName>
    <definedName name="gjygj" hidden="1">{#N/A,#N/A,FALSE,"COMP"}</definedName>
    <definedName name="gk0901int" hidden="1">{#N/A,#N/A,FALSE,"PMTABB";#N/A,#N/A,FALSE,"PMTABB"}</definedName>
    <definedName name="GL_Account">#REF!</definedName>
    <definedName name="GL_Cat_Code">#REF!</definedName>
    <definedName name="GL_Seg1">#REF!</definedName>
    <definedName name="GL_Seg2">#REF!</definedName>
    <definedName name="GL_Seg3">#REF!</definedName>
    <definedName name="GL_Seg4">#REF!</definedName>
    <definedName name="GLCategory">#REF!</definedName>
    <definedName name="GM">#REF!</definedName>
    <definedName name="GMpercentage">#REF!</definedName>
    <definedName name="GMpy">#REF!</definedName>
    <definedName name="gods" hidden="1">{"consolidated",#N/A,FALSE,"Sheet1";"cms",#N/A,FALSE,"Sheet1";"fse",#N/A,FALSE,"Sheet1"}</definedName>
    <definedName name="GOVINFL">#REF!</definedName>
    <definedName name="gp">#REF!</definedName>
    <definedName name="gratuity" hidden="1">{#N/A,#N/A,FALSE,"COMP"}</definedName>
    <definedName name="Group">#REF!</definedName>
    <definedName name="Group1">#REF!</definedName>
    <definedName name="Group2">#REF!</definedName>
    <definedName name="GroupBS">#REF!</definedName>
    <definedName name="GroupIS">#REF!</definedName>
    <definedName name="hdlks" hidden="1">{#N/A,#N/A,FALSE,"COMP"}</definedName>
    <definedName name="HealthcareBS">#REF!</definedName>
    <definedName name="HealthcareIS">#REF!</definedName>
    <definedName name="hhh" hidden="1">{#N/A,#N/A,FALSE,"Reported$ - Sum";#N/A,#N/A,FALSE,"Reported$ - Detail";#N/A,#N/A,FALSE,"Constant$ - Sum";#N/A,#N/A,FALSE,"Constant$ - Detail"}</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3" hidden="1">TRUE</definedName>
    <definedName name="HTML_OBDlg4" hidden="1">TRUE</definedName>
    <definedName name="HTML_OS" hidden="1">0</definedName>
    <definedName name="HTML_PathFile" hidden="1">"C:\2689\Q\國內\00q3961台化龍德PTA3建造\MyHTML.htm"</definedName>
    <definedName name="HTML_PathTemplate" hidden="1">"C:\infac\pricewth\Aug99\Page06e.htm"</definedName>
    <definedName name="HTML_Title" hidden="1">"00Q3961-SUM"</definedName>
    <definedName name="huy" hidden="1">{"'Sheet1'!$L$16"}</definedName>
    <definedName name="Hyperion">#REF!</definedName>
    <definedName name="ifrs">#REF!</definedName>
    <definedName name="iiiii" hidden="1">{#N/A,#N/A,FALSE,"Calc";#N/A,#N/A,FALSE,"Sensitivity";#N/A,#N/A,FALSE,"LT Earn.Dil.";#N/A,#N/A,FALSE,"Dil. AVP"}</definedName>
    <definedName name="ik" hidden="1">{#N/A,#N/A,FALSE,"Calc";#N/A,#N/A,FALSE,"Sensitivity";#N/A,#N/A,FALSE,"LT Earn.Dil.";#N/A,#N/A,FALSE,"Dil. AVP"}</definedName>
    <definedName name="Incl_Spend">OFFSET(#REF!,1,0,COUNTA(#REF!),1)</definedName>
    <definedName name="incometaxtb">#REF!</definedName>
    <definedName name="ind" hidden="1">{#N/A,#N/A,FALSE,"COMP"}</definedName>
    <definedName name="INFLATION">#REF!</definedName>
    <definedName name="INFO_BI_EXE_NAME" hidden="1">"BICORE.EXE"</definedName>
    <definedName name="INFO_EXE_SERVER_PATH" hidden="1">"C:\Program Files (x86)\Evolution\BICORE.EXE"</definedName>
    <definedName name="INFO_INSTANCE_ID" hidden="1">"0"</definedName>
    <definedName name="INFO_INSTANCE_NAME" hidden="1">"Income statement (Trend vs budget)_20171127_09_56_47_5656.xls"</definedName>
    <definedName name="INFO_REPORT_CODE" hidden="1">"Evo-AI01-1-4-CUSTOM"</definedName>
    <definedName name="INFO_REPORT_ID" hidden="1">"11"</definedName>
    <definedName name="INFO_REPORT_NAAM" hidden="1">"Financial Reports 2-0 (MAS 500)"</definedName>
    <definedName name="INFO_REPORT_NAME" hidden="1">"Income statement (Trend vs budget)"</definedName>
    <definedName name="INFO_RUN_USER" hidden="1">""</definedName>
    <definedName name="INFO_RUN_WORKSTATION" hidden="1">"JN8BF72"</definedName>
    <definedName name="INT" hidden="1">{#N/A,#N/A,FALSE,"COMP"}</definedName>
    <definedName name="INT_1" hidden="1">{#N/A,#N/A,FALSE,"COMP"}</definedName>
    <definedName name="Intangible">#REF!</definedName>
    <definedName name="Interest_202Bloem">#REF!</definedName>
    <definedName name="Interest_203CapeTown">#REF!</definedName>
    <definedName name="Interest_204Durban">#REF!</definedName>
    <definedName name="Interest_205PE">#REF!</definedName>
    <definedName name="Interest_401Midrand">#REF!</definedName>
    <definedName name="intergroup">#REF!</definedName>
    <definedName name="Investments">#REF!</definedName>
    <definedName name="ip">#REF!</definedName>
    <definedName name="IQ_ACCOUNT_CHANGE" hidden="1">"c36"</definedName>
    <definedName name="IQ_ACCOUNTS_PAY" hidden="1">"c91"</definedName>
    <definedName name="IQ_ACCRUED_EXP" hidden="1">"c93"</definedName>
    <definedName name="IQ_ACCUM_DEP" hidden="1">"c282"</definedName>
    <definedName name="IQ_ADD_PAID_IN" hidden="1">"c109"</definedName>
    <definedName name="IQ_ALLOW_CONST" hidden="1">"c292"</definedName>
    <definedName name="IQ_AMORTIZATION" hidden="1">"c121"</definedName>
    <definedName name="IQ_ASSET_TURNS" hidden="1">"c148"</definedName>
    <definedName name="IQ_AVG_PRICE" hidden="1">"c253"</definedName>
    <definedName name="IQ_AVG_VOLUME" hidden="1">"c254"</definedName>
    <definedName name="IQ_BASIC_EPS_EXCL" hidden="1">"c45"</definedName>
    <definedName name="IQ_BASIC_EPS_INCL" hidden="1">"c46"</definedName>
    <definedName name="IQ_BASIC_NORMAL_EPS" hidden="1">"c65"</definedName>
    <definedName name="IQ_BASIC_WEIGHT" hidden="1">"c44"</definedName>
    <definedName name="IQ_BETA" hidden="1">"c226"</definedName>
    <definedName name="IQ_BOARD_MEMBER" hidden="1">"c233"</definedName>
    <definedName name="IQ_BOARD_MEMBER_TITLE" hidden="1">"c234"</definedName>
    <definedName name="IQ_BV_OVER_SHARES" hidden="1">"c177"</definedName>
    <definedName name="IQ_CAL_Q" hidden="1">"c246"</definedName>
    <definedName name="IQ_CAL_Y" hidden="1">"c248"</definedName>
    <definedName name="IQ_CAPEX" hidden="1">"c126"</definedName>
    <definedName name="IQ_CAPITAL_LEASE" hidden="1">"c99"</definedName>
    <definedName name="IQ_CASH" hidden="1">"c69"</definedName>
    <definedName name="IQ_CASH_DUE_BANKS" hidden="1">"c71"</definedName>
    <definedName name="IQ_CASH_EQUIV" hidden="1">"c70"</definedName>
    <definedName name="IQ_CASH_INTEREST" hidden="1">"c137"</definedName>
    <definedName name="IQ_CASH_ST" hidden="1">"c73"</definedName>
    <definedName name="IQ_CASH_TAXES" hidden="1">"c138"</definedName>
    <definedName name="IQ_CHANGES_WORK_CAP" hidden="1">"c124"</definedName>
    <definedName name="IQ_CITY" hidden="1">"c216"</definedName>
    <definedName name="IQ_CLOSEPRICE" hidden="1">"c206"</definedName>
    <definedName name="IQ_COMMON_STOCK" hidden="1">"c108"</definedName>
    <definedName name="IQ_COMPANY_ADDRESS" hidden="1">"c213"</definedName>
    <definedName name="IQ_COMPANY_NAME" hidden="1">"c208"</definedName>
    <definedName name="IQ_COMPANY_PHONE" hidden="1">"c219"</definedName>
    <definedName name="IQ_COMPANY_STREET1" hidden="1">"c214"</definedName>
    <definedName name="IQ_COMPANY_STREET2" hidden="1">"c215"</definedName>
    <definedName name="IQ_COMPANY_TICKER" hidden="1">"c209"</definedName>
    <definedName name="IQ_COMPANY_WEBSITE" hidden="1">"c212"</definedName>
    <definedName name="IQ_COMPANY_ZIP" hidden="1">"c218"</definedName>
    <definedName name="IQ_COST_REVENUE" hidden="1">"c6"</definedName>
    <definedName name="IQ_COUNTRY_NAME" hidden="1">"c220"</definedName>
    <definedName name="IQ_CURRENT_PORT" hidden="1">"c95"</definedName>
    <definedName name="IQ_CURRENT_RATIO" hidden="1">"c164"</definedName>
    <definedName name="IQ_DAYS_PAY_OUTST" hidden="1">"c154"</definedName>
    <definedName name="IQ_DAYS_SALES_OUTST" hidden="1">"c153"</definedName>
    <definedName name="IQ_DEF_ACQ_CST" hidden="1">"c290"</definedName>
    <definedName name="IQ_DEFERRED_INC_TAX" hidden="1">"c102"</definedName>
    <definedName name="IQ_DEFERRED_TAXES" hidden="1">"c122"</definedName>
    <definedName name="IQ_DEPRE_AMORT" hidden="1">"c10"</definedName>
    <definedName name="IQ_DEPRE_AMORT_SUPPL" hidden="1">"c54"</definedName>
    <definedName name="IQ_DEPRE_DEPLE" hidden="1">"c120"</definedName>
    <definedName name="IQ_DEPRE_SUPP" hidden="1">"c136"</definedName>
    <definedName name="IQ_DESCRIPTION_LONG" hidden="1">"c211"</definedName>
    <definedName name="IQ_DILUT_ADJUST" hidden="1">"c47"</definedName>
    <definedName name="IQ_DILUT_EPS_EXCL" hidden="1">"c49"</definedName>
    <definedName name="IQ_DILUT_EPS_INCL" hidden="1">"c50"</definedName>
    <definedName name="IQ_DILUT_NORMAL_EPS" hidden="1">"c66"</definedName>
    <definedName name="IQ_DILUT_WEIGHT" hidden="1">"c48"</definedName>
    <definedName name="IQ_DISCONT_OPER" hidden="1">"c37"</definedName>
    <definedName name="IQ_DIVID_SHARE" hidden="1">"c51"</definedName>
    <definedName name="IQ_DIVIDEND_YIELD" hidden="1">"c230"</definedName>
    <definedName name="IQ_EBIT" hidden="1">"c22"</definedName>
    <definedName name="IQ_EBIT_MARGIN" hidden="1">"c141"</definedName>
    <definedName name="IQ_EBIT_OVER_IE" hidden="1">"c184"</definedName>
    <definedName name="IQ_EBITDA" hidden="1">"c23"</definedName>
    <definedName name="IQ_EBITDA_CAPEX_OVER_TOTAL_IE" hidden="1">"c186"</definedName>
    <definedName name="IQ_EBITDA_MARGIN" hidden="1">"c140"</definedName>
    <definedName name="IQ_EBITDA_OVER_TOTAL_IE" hidden="1">"c185"</definedName>
    <definedName name="IQ_EFFECT_SPECIAL_CHARGE" hidden="1">"c61"</definedName>
    <definedName name="IQ_EMPLOYEES" hidden="1">"c221"</definedName>
    <definedName name="IQ_ENTERPRISE_VALUE" hidden="1">"c2"</definedName>
    <definedName name="IQ_EPS" hidden="1">"IQ_EPS"</definedName>
    <definedName name="IQ_EQUITY_AFFIL" hidden="1">"c33"</definedName>
    <definedName name="IQ_EQV_OVER_BV" hidden="1">"c173"</definedName>
    <definedName name="IQ_EQV_OVER_LTM_PRETAX_INC" hidden="1">"c178"</definedName>
    <definedName name="IQ_ESOP_DEBT" hidden="1">"c112"</definedName>
    <definedName name="IQ_EV_OVER_EMPLOYEE" hidden="1">"c172"</definedName>
    <definedName name="IQ_EV_OVER_LTM_EBIT" hidden="1">"c167"</definedName>
    <definedName name="IQ_EV_OVER_LTM_EBITDA" hidden="1">"c168"</definedName>
    <definedName name="IQ_EV_OVER_LTM_REVENUE" hidden="1">"c169"</definedName>
    <definedName name="IQ_EXCHANGE" hidden="1">"c210"</definedName>
    <definedName name="IQ_EXTRA_ITEMS" hidden="1">"c38"</definedName>
    <definedName name="IQ_FINANCING_CASH" hidden="1">"c129"</definedName>
    <definedName name="IQ_FISCAL_Q" hidden="1">"c245"</definedName>
    <definedName name="IQ_FISCAL_Y" hidden="1">"c247"</definedName>
    <definedName name="IQ_FIVE_PERCENT_OWNER" hidden="1">"c239"</definedName>
    <definedName name="IQ_FIVEPERCENT_PERCENT" hidden="1">"c240"</definedName>
    <definedName name="IQ_FIVEPERCENT_SHARES" hidden="1">"c251"</definedName>
    <definedName name="IQ_FOREIGN_EXCHANGE" hidden="1">"c134"</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Y_DATE" hidden="1">"IQ_FY_DATE"</definedName>
    <definedName name="IQ_GAIN_SALE_ASSETS" hidden="1">"c27"</definedName>
    <definedName name="IQ_GOODWILL_NET" hidden="1">"c85"</definedName>
    <definedName name="IQ_GROSS_DIVID" hidden="1">"c52"</definedName>
    <definedName name="IQ_GROSS_MARGIN" hidden="1">"c139"</definedName>
    <definedName name="IQ_GROSS_PROFIT" hidden="1">"c7"</definedName>
    <definedName name="IQ_HIGHPRICE" hidden="1">"c193"</definedName>
    <definedName name="IQ_INC_AFTER_TAX" hidden="1">"c31"</definedName>
    <definedName name="IQ_INC_AVAIL_EXCL" hidden="1">"c42"</definedName>
    <definedName name="IQ_INC_AVAIL_INCL" hidden="1">"c43"</definedName>
    <definedName name="IQ_INC_BEFORE_TAX" hidden="1">"c29"</definedName>
    <definedName name="IQ_INC_TAX" hidden="1">"c30"</definedName>
    <definedName name="IQ_INC_TAX_EXCL" hidden="1">"c62"</definedName>
    <definedName name="IQ_INSIDER_OWNER" hidden="1">"c237"</definedName>
    <definedName name="IQ_INSIDER_PERCENT" hidden="1">"c238"</definedName>
    <definedName name="IQ_INSIDER_SHARES" hidden="1">"c250"</definedName>
    <definedName name="IQ_INSTITUTIONAL_OWNER" hidden="1">"c235"</definedName>
    <definedName name="IQ_INSTITUTIONAL_PERCENT" hidden="1">"c236"</definedName>
    <definedName name="IQ_INSTITUTIONAL_SHARES" hidden="1">"c249"</definedName>
    <definedName name="IQ_INSUR_RECEIV" hidden="1">"c288"</definedName>
    <definedName name="IQ_INTANGIBLES_NET" hidden="1">"c86"</definedName>
    <definedName name="IQ_INTEREST_EXP_NET" hidden="1">"c17"</definedName>
    <definedName name="IQ_INTEREST_EXP_NON" hidden="1">"c24"</definedName>
    <definedName name="IQ_INTEREST_EXP_SUPPL" hidden="1">"c53"</definedName>
    <definedName name="IQ_INTEREST_INC" hidden="1">"c26"</definedName>
    <definedName name="IQ_INTEREST_INC_NON" hidden="1">"c25"</definedName>
    <definedName name="IQ_INVENTORY_TURNS" hidden="1">"c147"</definedName>
    <definedName name="IQ_ISS_DEBT_NET" hidden="1">"c132"</definedName>
    <definedName name="IQ_ISS_STOCK_NET" hidden="1">"c131"</definedName>
    <definedName name="IQ_LASTSALEPRICE" hidden="1">"c191"</definedName>
    <definedName name="IQ_LATEST" hidden="1">"1"</definedName>
    <definedName name="IQ_LATESTK" hidden="1">"1000"</definedName>
    <definedName name="IQ_LATESTKFR" hidden="1">"100"</definedName>
    <definedName name="IQ_LATESTQ" hidden="1">"500"</definedName>
    <definedName name="IQ_LATESTQFR" hidden="1">"50"</definedName>
    <definedName name="IQ_LOAN_LOSS" hidden="1">"c12"</definedName>
    <definedName name="IQ_LONG_TERM_DEBT" hidden="1">"c98"</definedName>
    <definedName name="IQ_LONG_TERM_DEBT_OVER_TOTAL_CAP" hidden="1">"c181"</definedName>
    <definedName name="IQ_LONG_TERM_INV" hidden="1">"c87"</definedName>
    <definedName name="IQ_LOWPRICE" hidden="1">"c194"</definedName>
    <definedName name="IQ_LT_NOTE_RECEIV" hidden="1">"c289"</definedName>
    <definedName name="IQ_LTM_DATE" hidden="1">"IQ_LTM_DATE"</definedName>
    <definedName name="IQ_LTM_REVENUE_OVER_EMPLOYEES" hidden="1">"c179"</definedName>
    <definedName name="IQ_MARKETCAP" hidden="1">"c200"</definedName>
    <definedName name="IQ_MINORITY_INTEREST" hidden="1">"c103"</definedName>
    <definedName name="IQ_MINORITY_INTEREST_IS" hidden="1">"c32"</definedName>
    <definedName name="IQ_MISC_EARN_ADJ" hidden="1">"c41"</definedName>
    <definedName name="IQ_NET_CHANGE" hidden="1">"c135"</definedName>
    <definedName name="IQ_NET_DEBT" hidden="1">"c118"</definedName>
    <definedName name="IQ_NET_INC" hidden="1">"c39"</definedName>
    <definedName name="IQ_NET_INC_BEFORE" hidden="1">"c35"</definedName>
    <definedName name="IQ_NET_INC_CF" hidden="1">"c119"</definedName>
    <definedName name="IQ_NET_INC_MARGIN" hidden="1">"c142"</definedName>
    <definedName name="IQ_NET_INTEREST_INC" hidden="1">"c11"</definedName>
    <definedName name="IQ_NET_INTEREST_INC_AFTER_LL" hidden="1">"c13"</definedName>
    <definedName name="IQ_NET_LOANS" hidden="1">"c75"</definedName>
    <definedName name="IQ_NON_CASH" hidden="1">"c123"</definedName>
    <definedName name="IQ_NON_INTEREST_EXP" hidden="1">"c15"</definedName>
    <definedName name="IQ_NON_INTEREST_INC" hidden="1">"c14"</definedName>
    <definedName name="IQ_NORMAL_INC_AFTER" hidden="1">"c63"</definedName>
    <definedName name="IQ_NORMAL_INC_AVAIL" hidden="1">"c64"</definedName>
    <definedName name="IQ_NORMAL_INC_BEFORE" hidden="1">"c60"</definedName>
    <definedName name="IQ_NOTES_PAY" hidden="1">"c94"</definedName>
    <definedName name="IQ_OPENPRICE" hidden="1">"c195"</definedName>
    <definedName name="IQ_OPER_INC" hidden="1">"c21"</definedName>
    <definedName name="IQ_OTHER_ASSETS" hidden="1">"c89"</definedName>
    <definedName name="IQ_OTHER_BEARING_LIAB" hidden="1">"c285"</definedName>
    <definedName name="IQ_OTHER_CURRENT_ASSETS" hidden="1">"c80"</definedName>
    <definedName name="IQ_OTHER_CURRENT_LIAB" hidden="1">"c96"</definedName>
    <definedName name="IQ_OTHER_EARNING" hidden="1">"c74"</definedName>
    <definedName name="IQ_OTHER_EQUITY" hidden="1">"c113"</definedName>
    <definedName name="IQ_OTHER_INVESTING" hidden="1">"c127"</definedName>
    <definedName name="IQ_OTHER_LIAB" hidden="1">"c104"</definedName>
    <definedName name="IQ_OTHER_LONG_TERM" hidden="1">"c88"</definedName>
    <definedName name="IQ_OTHER_NET" hidden="1">"c28"</definedName>
    <definedName name="IQ_OTHER_OPER" hidden="1">"c19"</definedName>
    <definedName name="IQ_OTHER_RECEIV" hidden="1">"c77"</definedName>
    <definedName name="IQ_OTHER_REVENUE" hidden="1">"c4"</definedName>
    <definedName name="IQ_PAY_ACCRUED" hidden="1">"c92"</definedName>
    <definedName name="IQ_PERIODDATE" hidden="1">"c1"</definedName>
    <definedName name="IQ_PERTYPE" hidden="1">"c244"</definedName>
    <definedName name="IQ_POLICY_LIAB" hidden="1">"c291"</definedName>
    <definedName name="IQ_PREF_DIVID" hidden="1">"c40"</definedName>
    <definedName name="IQ_PREF_STOCK" hidden="1">"c107"</definedName>
    <definedName name="IQ_PREF_TOT" hidden="1">"c294"</definedName>
    <definedName name="IQ_PREPAID_EXPEN" hidden="1">"c81"</definedName>
    <definedName name="IQ_PRICE_OVER_BVPS" hidden="1">"c171"</definedName>
    <definedName name="IQ_PRICE_OVER_LTM_EPS" hidden="1">"c176"</definedName>
    <definedName name="IQ_PRICEDATE" hidden="1">"c207"</definedName>
    <definedName name="IQ_PRICEDATETIME" hidden="1">"IQ_PRICEDATETIME"</definedName>
    <definedName name="IQ_PRICING_DATE" hidden="1">"c260"</definedName>
    <definedName name="IQ_PRIMARY_INDUSTRY" hidden="1">"c222"</definedName>
    <definedName name="IQ_PRO_FORMA_BASIC_EPS" hidden="1">"c57"</definedName>
    <definedName name="IQ_PRO_FORMA_DILUT_EPS" hidden="1">"c58"</definedName>
    <definedName name="IQ_PRO_FORMA_NET_INC" hidden="1">"c56"</definedName>
    <definedName name="IQ_PROFESSIONAL" hidden="1">"c231"</definedName>
    <definedName name="IQ_PROFESSIONAL_TITLE" hidden="1">"c232"</definedName>
    <definedName name="IQ_PROPERTY_GROSS" hidden="1">"c84"</definedName>
    <definedName name="IQ_PROPERTY_NET" hidden="1">"c83"</definedName>
    <definedName name="IQ_QUICK_RATIO" hidden="1">"c163"</definedName>
    <definedName name="IQ_REDEEM_PREF_STOCK" hidden="1">"c106"</definedName>
    <definedName name="IQ_RESEARCH_DEV" hidden="1">"c9"</definedName>
    <definedName name="IQ_RETAINED_EARN" hidden="1">"c110"</definedName>
    <definedName name="IQ_RETURN_ASSETS" hidden="1">"c145"</definedName>
    <definedName name="IQ_RETURN_EQUITY" hidden="1">"c146"</definedName>
    <definedName name="IQ_RETURN_INVESTMENT" hidden="1">"c144"</definedName>
    <definedName name="IQ_REVENUE" hidden="1">"c3"</definedName>
    <definedName name="IQ_SGA" hidden="1">"c8"</definedName>
    <definedName name="IQ_SHARESOUTSTANDING" hidden="1">"c201"</definedName>
    <definedName name="IQ_SHORT_TERM_INVEST" hidden="1">"c72"</definedName>
    <definedName name="IQ_SOURCE" hidden="1">"c281"</definedName>
    <definedName name="IQ_STATE" hidden="1">"c217"</definedName>
    <definedName name="IQ_STOCK_BASED" hidden="1">"c55"</definedName>
    <definedName name="IQ_TODAY" hidden="1">"0"</definedName>
    <definedName name="IQ_TOT_ADJ_INC" hidden="1">"c287"</definedName>
    <definedName name="IQ_TOTAL_ASSETS" hidden="1">"c90"</definedName>
    <definedName name="IQ_TOTAL_CASH_DIVID" hidden="1">"c130"</definedName>
    <definedName name="IQ_TOTAL_CASH_FINAN" hidden="1">"c133"</definedName>
    <definedName name="IQ_TOTAL_CASH_INVEST" hidden="1">"c128"</definedName>
    <definedName name="IQ_TOTAL_CASH_OPER" hidden="1">"c125"</definedName>
    <definedName name="IQ_TOTAL_COMMON" hidden="1">"c116"</definedName>
    <definedName name="IQ_TOTAL_CURRENT_ASSETS" hidden="1">"c82"</definedName>
    <definedName name="IQ_TOTAL_CURRENT_LIAB" hidden="1">"c97"</definedName>
    <definedName name="IQ_TOTAL_DEBT" hidden="1">"c101"</definedName>
    <definedName name="IQ_TOTAL_DEBT_OVER_EBITDA" hidden="1">"c183"</definedName>
    <definedName name="IQ_TOTAL_DEBT_OVER_TOTAL_BV" hidden="1">"c180"</definedName>
    <definedName name="IQ_TOTAL_DEBT_OVER_TOTAL_CAP" hidden="1">"c182"</definedName>
    <definedName name="IQ_TOTAL_DEPOSITS" hidden="1">"c284"</definedName>
    <definedName name="IQ_TOTAL_EQUITY" hidden="1">"c114"</definedName>
    <definedName name="IQ_TOTAL_INTEREST_EXP" hidden="1">"c67"</definedName>
    <definedName name="IQ_TOTAL_INVENTORY" hidden="1">"c79"</definedName>
    <definedName name="IQ_TOTAL_LIAB" hidden="1">"c105"</definedName>
    <definedName name="IQ_TOTAL_LIAB_SHAREHOLD" hidden="1">"c115"</definedName>
    <definedName name="IQ_TOTAL_LONG_DEBT" hidden="1">"c100"</definedName>
    <definedName name="IQ_TOTAL_OPER_EXPEN" hidden="1">"c20"</definedName>
    <definedName name="IQ_TOTAL_RECEIV" hidden="1">"c78"</definedName>
    <definedName name="IQ_TOTAL_REVENUE" hidden="1">"c5"</definedName>
    <definedName name="IQ_TOTAL_SPECIAL" hidden="1">"c59"</definedName>
    <definedName name="IQ_TOTAL_ST_BORROW" hidden="1">"c286"</definedName>
    <definedName name="IQ_TRADE_AR" hidden="1">"c76"</definedName>
    <definedName name="IQ_TREASURY_STOCK" hidden="1">"c111"</definedName>
    <definedName name="IQ_UNREALIZED_GAIN" hidden="1">"c117"</definedName>
    <definedName name="IQ_UNUSUAL_EXP" hidden="1">"c18"</definedName>
    <definedName name="IQ_US_GAAP" hidden="1">"c34"</definedName>
    <definedName name="IQ_UTIL_PPE_NET" hidden="1">"c293"</definedName>
    <definedName name="IQ_VOLUME" hidden="1">"c199"</definedName>
    <definedName name="IQ_WEIGHTED_AVG_PRICE" hidden="1">"c255"</definedName>
    <definedName name="IQ_YEARHIGH" hidden="1">"c197"</definedName>
    <definedName name="IQ_YEARLOW" hidden="1">"c198"</definedName>
    <definedName name="IQ_Z_SCORE" hidden="1">"c243"</definedName>
    <definedName name="IS_RIBBON_CREATE_SUCCESS">TRUE</definedName>
    <definedName name="IS_RIBBON_SHOW_GRAPH_GROUP">FALSE</definedName>
    <definedName name="IS_RIBBON_SHOW_MAIN_GROUP">FALSE</definedName>
    <definedName name="ITEC_perimeter_list" hidden="1">{"Frgen",#N/A,FALSE,"A";"Résu",#N/A,FALSE,"A"}</definedName>
    <definedName name="Item">#REF!</definedName>
    <definedName name="Item001">"Select by Item||P9-SD03-2-0||EndingDate;3||ActiveSheet"</definedName>
    <definedName name="ItemType">#REF!</definedName>
    <definedName name="J" hidden="1">{#N/A,#N/A,FALSE,"COMP"}</definedName>
    <definedName name="J_1" hidden="1">{#N/A,#N/A,FALSE,"COMP"}</definedName>
    <definedName name="JB" hidden="1">{#N/A,#N/A,FALSE,"COMP"}</definedName>
    <definedName name="jen" hidden="1">{TRUE,TRUE,-1.25,-15.5,456.75,279.75,FALSE,FALSE,TRUE,TRUE,0,1,8,1,4,6,3,4,TRUE,TRUE,3,TRUE,1,TRUE,100,"Swvu.turnover.","ACwvu.turnover.",1,FALSE,FALSE,0.511811023622047,0.511811023622047,0.511811023622047,0.511811023622047,1,"","",FALSE,FALSE,FALSE,FALSE,1,#N/A,1,1,#DIV/0!,FALSE,"Rwvu.turnover.",#N/A,FALSE,FALSE}</definedName>
    <definedName name="jhsk" hidden="1">{#N/A,#N/A,FALSE,"COMP"}</definedName>
    <definedName name="jjjj" hidden="1">{#N/A,#N/A,FALSE,"Staffnos &amp; cost"}</definedName>
    <definedName name="jk" hidden="1">{#N/A,#N/A,FALSE,"FY97";#N/A,#N/A,FALSE,"FY98";#N/A,#N/A,FALSE,"FY99";#N/A,#N/A,FALSE,"FY00";#N/A,#N/A,FALSE,"FY01"}</definedName>
    <definedName name="JobGrades">#REF!</definedName>
    <definedName name="kcuf" hidden="1">{"SUMMARY",#N/A,TRUE,"SUMMARY";"compare",#N/A,TRUE,"Vs. Bus Plan";"ratios",#N/A,TRUE,"Ratios";"REVENUE",#N/A,TRUE,"Revenue";"expenses",#N/A,TRUE,"1996 budget";"payroll",#N/A,TRUE,"Payroll"}</definedName>
    <definedName name="kdl" hidden="1">{#N/A,#N/A,FALSE,"COMP"}</definedName>
    <definedName name="ken">#REF!</definedName>
    <definedName name="kh" hidden="1">{#N/A,#N/A,FALSE,"COMP"}</definedName>
    <definedName name="kkk" hidden="1">{"Frgen",#N/A,FALSE,"A";"Résu",#N/A,FALSE,"A"}</definedName>
    <definedName name="kl" hidden="1">{#N/A,#N/A,FALSE,"FY97";#N/A,#N/A,FALSE,"FY98";#N/A,#N/A,FALSE,"FY99";#N/A,#N/A,FALSE,"FY00";#N/A,#N/A,FALSE,"FY01"}</definedName>
    <definedName name="kmjnh" hidden="1">{#N/A,#N/A,FALSE,"COMP"}</definedName>
    <definedName name="kpmg10" hidden="1">#REF!</definedName>
    <definedName name="kpmg11" hidden="1">#REF!</definedName>
    <definedName name="kpmg12" hidden="1">#REF!</definedName>
    <definedName name="kpmg13" hidden="1">#REF!</definedName>
    <definedName name="kpmg16" hidden="1">#REF!</definedName>
    <definedName name="kpmg6" hidden="1">#REF!</definedName>
    <definedName name="kpmg7" hidden="1">#REF!</definedName>
    <definedName name="kpmg9" hidden="1">#REF!</definedName>
    <definedName name="kpmh8" hidden="1">#REF!</definedName>
    <definedName name="l" hidden="1">{#N/A,#N/A,FALSE,"COMP"}</definedName>
    <definedName name="l_1" hidden="1">{#N/A,#N/A,FALSE,"COMP"}</definedName>
    <definedName name="lease" hidden="1">{#N/A,#N/A,FALSE,"HMF";#N/A,#N/A,FALSE,"FACIL";#N/A,#N/A,FALSE,"HMFINANCE";#N/A,#N/A,FALSE,"HMEUROPE";#N/A,#N/A,FALSE,"HHAB CONSO";#N/A,#N/A,FALSE,"PAB";#N/A,#N/A,FALSE,"MMC";#N/A,#N/A,FALSE,"THAI";#N/A,#N/A,FALSE,"SINPA";#N/A,#N/A,FALSE,"POLAND"}</definedName>
    <definedName name="Levels">#REF!</definedName>
    <definedName name="limcount" hidden="1">7</definedName>
    <definedName name="limey" hidden="1">{#N/A,#N/A,FALSE,"Calc";#N/A,#N/A,FALSE,"Sensitivity";#N/A,#N/A,FALSE,"LT Earn.Dil.";#N/A,#N/A,FALSE,"Dil. AVP"}</definedName>
    <definedName name="Lineitems">#REF!</definedName>
    <definedName name="lkajsdl" hidden="1">{0,0,0,0;0,0,0,0;0,0,0,0}</definedName>
    <definedName name="lkjlkj" hidden="1">{"Final",#N/A,FALSE,"Feb-96"}</definedName>
    <definedName name="lklkl" hidden="1">{"consolidated",#N/A,FALSE,"Sheet1";"cms",#N/A,FALSE,"Sheet1";"fse",#N/A,FALSE,"Sheet1"}</definedName>
    <definedName name="LLL" hidden="1">{#N/A,#N/A,FALSE,"ACQ_GRAPHS";#N/A,#N/A,FALSE,"T_1 GRAPHS";#N/A,#N/A,FALSE,"T_2 GRAPHS";#N/A,#N/A,FALSE,"COMB_GRAPHS"}</definedName>
    <definedName name="llll">#REF!</definedName>
    <definedName name="LLLLLLLLLLLLLLLLLLLLLLLLLLLLLLLLLL" hidden="1">#REF!</definedName>
    <definedName name="Lookup_Category">#REF!</definedName>
    <definedName name="lvuvfvyuv" hidden="1">{#N/A,#N/A,FALSE,"COMP"}</definedName>
    <definedName name="m" hidden="1">{#N/A,#N/A,FALSE,"COMP"}</definedName>
    <definedName name="m_1" hidden="1">{#N/A,#N/A,FALSE,"COMP"}</definedName>
    <definedName name="MA" hidden="1">{#N/A,#N/A,FALSE,"COMP"}</definedName>
    <definedName name="MAIL">OFFSET(#REF!,0,0,COUNTA(#REF!),2)</definedName>
    <definedName name="main">#REF!</definedName>
    <definedName name="mal">#REF!</definedName>
    <definedName name="mani" hidden="1">{#N/A,#N/A,FALSE,"Reported$ - Sum";#N/A,#N/A,FALSE,"Reported$ - Detail";#N/A,#N/A,FALSE,"Constant$ - Sum";#N/A,#N/A,FALSE,"Constant$ - Detail"}</definedName>
    <definedName name="Mapped_Co">#REF!</definedName>
    <definedName name="Mapping">#REF!</definedName>
    <definedName name="mau">#REF!</definedName>
    <definedName name="mdkskd" hidden="1">{#N/A,#N/A,FALSE,"COMP"}</definedName>
    <definedName name="mike" hidden="1">#REF!</definedName>
    <definedName name="MinorAsset">#REF!</definedName>
    <definedName name="miuh"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mj" hidden="1">{#N/A,#N/A,FALSE,"FY97";#N/A,#N/A,FALSE,"FY98";#N/A,#N/A,FALSE,"FY99";#N/A,#N/A,FALSE,"FY00";#N/A,#N/A,FALSE,"FY01"}</definedName>
    <definedName name="mk" hidden="1">#REF!</definedName>
    <definedName name="MKJ" hidden="1">{#N/A,#N/A,FALSE,"COMP"}</definedName>
    <definedName name="mkllkkl" hidden="1">#N/A</definedName>
    <definedName name="mkllllSL" hidden="1">{#N/A,#N/A,FALSE,"COMP"}</definedName>
    <definedName name="mklojiuujs" hidden="1">#REF!</definedName>
    <definedName name="mlkdksdlasld" hidden="1">{#N/A,#N/A,FALSE,"COMP"}</definedName>
    <definedName name="MMA" hidden="1">{#N/A,#N/A,FALSE,"COMP"}</definedName>
    <definedName name="mmmmm" hidden="1">{#N/A,#N/A,FALSE,"Calc";#N/A,#N/A,FALSE,"Sensitivity";#N/A,#N/A,FALSE,"LT Earn.Dil.";#N/A,#N/A,FALSE,"Dil. AVP"}</definedName>
    <definedName name="MNS_">#REF!</definedName>
    <definedName name="Month">#REF!</definedName>
    <definedName name="moz">#REF!</definedName>
    <definedName name="MURTHY" hidden="1">{#N/A,#N/A,FALSE,"BS";#N/A,#N/A,FALSE,"PL";#N/A,#N/A,FALSE,"A";#N/A,#N/A,FALSE,"B";#N/A,#N/A,FALSE,"B1";#N/A,#N/A,FALSE,"C";#N/A,#N/A,FALSE,"C1";#N/A,#N/A,FALSE,"C2";#N/A,#N/A,FALSE,"D";#N/A,#N/A,FALSE,"E";#N/A,#N/A,FALSE,"F";#N/A,#N/A,FALSE,"AA";#N/A,#N/A,FALSE,"BB";#N/A,#N/A,FALSE,"CC";#N/A,#N/A,FALSE,"DD";#N/A,#N/A,FALSE,"EE";#N/A,#N/A,FALSE,"FF";#N/A,#N/A,FALSE,"PL10";#N/A,#N/A,FALSE,"PL20";#N/A,#N/A,FALSE,"PL30"}</definedName>
    <definedName name="MYOPT">#REF!</definedName>
    <definedName name="n">#REF!</definedName>
    <definedName name="Name_CC_Resp">#REF!</definedName>
    <definedName name="nbvgh" hidden="1">{#N/A,#N/A,FALSE,"PMTABB";#N/A,#N/A,FALSE,"PMTABB"}</definedName>
    <definedName name="Ndr">#REF!</definedName>
    <definedName name="NewCombination">#REF!</definedName>
    <definedName name="njkkkkkk" hidden="1">{#N/A,#N/A,FALSE,"COMP"}</definedName>
    <definedName name="NM">#REF!</definedName>
    <definedName name="nmkjhu" hidden="1">{#N/A,#N/A,FALSE,"COMP"}</definedName>
    <definedName name="nmkjioujhyhhs" hidden="1">{#N/A,#N/A,FALSE,"COMP"}</definedName>
    <definedName name="nmkjunh" hidden="1">{#N/A,#N/A,FALSE,"COMP"}</definedName>
    <definedName name="nnnb" hidden="1">{"consolidated",#N/A,FALSE,"Sheet1";"cms",#N/A,FALSE,"Sheet1";"fse",#N/A,FALSE,"Sheet1"}</definedName>
    <definedName name="noidea" hidden="1">{#N/A,#N/A,FALSE,"Calc";#N/A,#N/A,FALSE,"Sensitivity";#N/A,#N/A,FALSE,"LT Earn.Dil.";#N/A,#N/A,FALSE,"Dil. AVP"}</definedName>
    <definedName name="Note">#REF!</definedName>
    <definedName name="nov">#REF!</definedName>
    <definedName name="nska" hidden="1">{#N/A,#N/A,FALSE,"COMP"}</definedName>
    <definedName name="nslka" hidden="1">{#N/A,#N/A,FALSE,"COMP"}</definedName>
    <definedName name="Ntity">#REF!</definedName>
    <definedName name="nuov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oooo" hidden="1">{#N/A,#N/A,FALSE,"Calc";#N/A,#N/A,FALSE,"Sensitivity";#N/A,#N/A,FALSE,"LT Earn.Dil.";#N/A,#N/A,FALSE,"Dil. AVP"}</definedName>
    <definedName name="OperatingUnit">#REF!</definedName>
    <definedName name="OR" hidden="1">{"Frgen",#N/A,FALSE,"A";"Résu",#N/A,FALSE,"A"}</definedName>
    <definedName name="Oracle_Cost_type">#REF!</definedName>
    <definedName name="OracleCalendar">#REF!</definedName>
    <definedName name="OracleCalendar_U">#REF!</definedName>
    <definedName name="OraclePeriod">#REF!</definedName>
    <definedName name="oraclePeriod_U">#REF!</definedName>
    <definedName name="Oshi">#REF!</definedName>
    <definedName name="Owned">#REF!</definedName>
    <definedName name="P_End_Date">#REF!</definedName>
    <definedName name="pac" hidden="1">{TRUE,TRUE,-1.25,-15.5,456.75,279.75,FALSE,FALSE,TRUE,TRUE,0,1,18,1,199,6,3,4,TRUE,TRUE,3,TRUE,1,TRUE,100,"Swvu.cash.","ACwvu.cash.",1,FALSE,FALSE,0.511811023622047,0.511811023622047,0.511811023622047,0.511811023622047,1,"","",FALSE,FALSE,FALSE,FALSE,1,#N/A,1,1,#DIV/0!,FALSE,"Rwvu.cash.",#N/A,FALSE,FALSE}</definedName>
    <definedName name="Password">#REF!</definedName>
    <definedName name="Payment_205PE">#REF!</definedName>
    <definedName name="Percentage">#REF!</definedName>
    <definedName name="Period">#REF!</definedName>
    <definedName name="Period_202Bloem">#REF!</definedName>
    <definedName name="Period_203CapeTown">#REF!</definedName>
    <definedName name="Period_204Durban">#REF!</definedName>
    <definedName name="Period_205PE">#REF!</definedName>
    <definedName name="Period_401Midrand">#REF!</definedName>
    <definedName name="Period01">#REF!</definedName>
    <definedName name="Period02">#REF!</definedName>
    <definedName name="Period03">#REF!</definedName>
    <definedName name="Period04">#REF!</definedName>
    <definedName name="Period05">#REF!</definedName>
    <definedName name="Period06">#REF!</definedName>
    <definedName name="Period07">#REF!</definedName>
    <definedName name="Period08">#REF!</definedName>
    <definedName name="Period09">#REF!</definedName>
    <definedName name="Period1">#REF!</definedName>
    <definedName name="Period10">#REF!</definedName>
    <definedName name="Period11">#REF!</definedName>
    <definedName name="Period12">#REF!</definedName>
    <definedName name="Pers" hidden="1">#REF!</definedName>
    <definedName name="pf" hidden="1">{#N/A,#N/A,FALSE,"Reported$ - Sum";#N/A,#N/A,FALSE,"Reported$ - Detail";#N/A,#N/A,FALSE,"Constant$ - Sum";#N/A,#N/A,FALSE,"Constant$ - Detail"}</definedName>
    <definedName name="pll">#REF!</definedName>
    <definedName name="ply" hidden="1">#REF!</definedName>
    <definedName name="plywood" hidden="1">#REF!</definedName>
    <definedName name="PO_Accrual">#REF!</definedName>
    <definedName name="PO_Distribution">#REF!</definedName>
    <definedName name="pp" hidden="1">{#N/A,#N/A,FALSE,"Calc";#N/A,#N/A,FALSE,"Sensitivity";#N/A,#N/A,FALSE,"LT Earn.Dil.";#N/A,#N/A,FALSE,"Dil. AVP"}</definedName>
    <definedName name="ppppp" hidden="1">{#N/A,#N/A,TRUE,"Season &amp; Target";#N/A,#N/A,TRUE,"Services";#N/A,#N/A,TRUE,"Headcount";#N/A,#N/A,TRUE,"Expense";#N/A,#N/A,TRUE,"Revenue";#N/A,#N/A,TRUE,"98_fcst"}</definedName>
    <definedName name="PR_Level">OFFSET(#REF!,1,0,COUNTA(#REF!),1)</definedName>
    <definedName name="PRContentspage">#REF!</definedName>
    <definedName name="Presentation"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Price">#REF!</definedName>
    <definedName name="Prices">#REF!</definedName>
    <definedName name="PRINT">#REF!</definedName>
    <definedName name="_xlnm.Print_Area" localSheetId="0">Finance!$A$1:$O$112</definedName>
    <definedName name="_xlnm.Print_Area">#REF!</definedName>
    <definedName name="_xlnm.Print_Titles" localSheetId="1">Environmental!$1:$1</definedName>
    <definedName name="_xlnm.Print_Titles" localSheetId="0">Finance!$1:$1</definedName>
    <definedName name="_xlnm.Print_Titles">#N/A</definedName>
    <definedName name="print1">#REF!</definedName>
    <definedName name="printrange">#REF!</definedName>
    <definedName name="PriorAccount">#REF!</definedName>
    <definedName name="PriorYear">#REF!</definedName>
    <definedName name="Product">#REF!</definedName>
    <definedName name="Prof" hidden="1">#REF!</definedName>
    <definedName name="prova"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rovision" hidden="1">{"Frgen",#N/A,FALSE,"A";"Résu",#N/A,FALSE,"A"}</definedName>
    <definedName name="PTD_A">#REF!</definedName>
    <definedName name="PTD_A_202">#REF!</definedName>
    <definedName name="PTD_A_203">#REF!</definedName>
    <definedName name="PTD_A_204">#REF!</definedName>
    <definedName name="PTD_A_205">#REF!</definedName>
    <definedName name="PTD_A_213">#REF!</definedName>
    <definedName name="PTD_A_215">#REF!</definedName>
    <definedName name="PTD_A_241">#REF!</definedName>
    <definedName name="PTD_A_401">#REF!</definedName>
    <definedName name="PTD_A_501">#REF!</definedName>
    <definedName name="PTD_A_665">#REF!</definedName>
    <definedName name="PTD_B">#REF!</definedName>
    <definedName name="PTD_B_202">#REF!</definedName>
    <definedName name="PTD_B_203">#REF!</definedName>
    <definedName name="PTD_B_204">#REF!</definedName>
    <definedName name="PTD_B_205">#REF!</definedName>
    <definedName name="PTD_B_213">#REF!</definedName>
    <definedName name="PTD_B_215">#REF!</definedName>
    <definedName name="PTD_B_241">#REF!</definedName>
    <definedName name="PTD_B_401">#REF!</definedName>
    <definedName name="PTD_B_501">#REF!</definedName>
    <definedName name="PTD_B_665">#REF!</definedName>
    <definedName name="pvm" hidden="1">{#N/A,#N/A,FALSE,"COMP"}</definedName>
    <definedName name="PY_Budget">#REF!</definedName>
    <definedName name="PY_Trend">#REF!</definedName>
    <definedName name="PY_Value">#REF!</definedName>
    <definedName name="PY_Volume">#REF!</definedName>
    <definedName name="q">#REF!</definedName>
    <definedName name="qa">#REF!</definedName>
    <definedName name="qq" hidden="1">{#N/A,#N/A,FALSE,"Turnover"}</definedName>
    <definedName name="qqqqqqqqqqq" hidden="1">{#N/A,#N/A,FALSE,"Reported$ - Sum";#N/A,#N/A,FALSE,"Reported$ - Detail";#N/A,#N/A,FALSE,"Constant$ - Sum";#N/A,#N/A,FALSE,"Constant$ - Detail"}</definedName>
    <definedName name="qqqqqqqqqqqqqqqqqqq" hidden="1">{#N/A,#N/A,FALSE,"Reported$ - Sum";#N/A,#N/A,FALSE,"Reported$ - Detail";#N/A,#N/A,FALSE,"Constant$ - Sum";#N/A,#N/A,FALSE,"Constant$ - Detail"}</definedName>
    <definedName name="QSE_Spend">OFFSET(#REF!,1,0,COUNTA(#REF!),1)</definedName>
    <definedName name="qwef" hidden="1">{#N/A,#N/A,FALSE,"EW"}</definedName>
    <definedName name="RandM">#REF!</definedName>
    <definedName name="ration" hidden="1">{#N/A,#N/A,FALSE,"COMP"}</definedName>
    <definedName name="RCL">#REF!</definedName>
    <definedName name="RECADJ">#REF!</definedName>
    <definedName name="Recover">#REF!</definedName>
    <definedName name="redo" hidden="1">{#N/A,#N/A,FALSE,"ACQ_GRAPHS";#N/A,#N/A,FALSE,"T_1 GRAPHS";#N/A,#N/A,FALSE,"T_2 GRAPHS";#N/A,#N/A,FALSE,"COMB_GRAPHS"}</definedName>
    <definedName name="Report_End_Period">#REF!</definedName>
    <definedName name="Report_Start_Period">#REF!</definedName>
    <definedName name="Report_Version_4">"A1"</definedName>
    <definedName name="Reporting">#REF!</definedName>
    <definedName name="Reporting_Plush">#REF!</definedName>
    <definedName name="Retained_Earnings">#REF!</definedName>
    <definedName name="Review">#REF!</definedName>
    <definedName name="rewtwe" hidden="1">{#N/A,#N/A,FALSE,"COMP"}</definedName>
    <definedName name="RG" hidden="1">{TRUE,TRUE,-1.25,-15.5,456.75,279.75,FALSE,FALSE,TRUE,TRUE,0,1,8,1,4,6,3,4,TRUE,TRUE,3,TRUE,1,TRUE,100,"Swvu.turnover.","ACwvu.turnover.",1,FALSE,FALSE,0.511811023622047,0.511811023622047,0.511811023622047,0.511811023622047,1,"","",FALSE,FALSE,FALSE,FALSE,1,#N/A,1,1,#DIV/0!,FALSE,"Rwvu.turnover.",#N/A,FALSE,FALSE}</definedName>
    <definedName name="RIBBON_OBJECT_POINTER">2518083505664</definedName>
    <definedName name="roaprices">#REF!</definedName>
    <definedName name="rohig" hidden="1">{#N/A,#N/A,TRUE,"Staffnos &amp; cost"}</definedName>
    <definedName name="rrrrr" hidden="1">{#N/A,#N/A,FALSE,"BANNERS";#N/A,#N/A,FALSE,"Market";#N/A,#N/A,FALSE,"Tel Rev";#N/A,#N/A,FALSE,"Revenues IOL";#N/A,#N/A,FALSE,"Invest";#N/A,#N/A,FALSE,"Op Cost1";#N/A,#N/A,FALSE,"Op Cost2";#N/A,#N/A,FALSE,"Oth_&amp;_Tot_Revenues";#N/A,#N/A,FALSE,"Fin Mod";#N/A,#N/A,FALSE,"FinMod_RoW";#N/A,#N/A,FALSE,"P&amp;E Burocrat";#N/A,#N/A,FALSE,"cash flow"}</definedName>
    <definedName name="rsem" hidden="1">{#N/A,#N/A,FALSE,"1996";#N/A,#N/A,FALSE,"1995";#N/A,#N/A,FALSE,"1994"}</definedName>
    <definedName name="Rwvu.A." hidden="1">#REF!,#REF!,#REF!,#REF!,#REF!,#REF!,#REF!</definedName>
    <definedName name="sadas" hidden="1">{#N/A,#N/A,FALSE,"COMP"}</definedName>
    <definedName name="sadgtdrt" hidden="1">{#N/A,#N/A,FALSE,"PMTABB";#N/A,#N/A,FALSE,"PMTABB"}</definedName>
    <definedName name="SAG" hidden="1">#REF!</definedName>
    <definedName name="SBI" hidden="1">{#N/A,#N/A,FALSE,"COMP"}</definedName>
    <definedName name="sbka" hidden="1">{#N/A,#N/A,FALSE,"COMP"}</definedName>
    <definedName name="Scenario">#REF!</definedName>
    <definedName name="Schdule1" hidden="1">{#N/A,#N/A,FALSE,"COMP"}</definedName>
    <definedName name="schedule" hidden="1">{#N/A,#N/A,FALSE,"COMP"}</definedName>
    <definedName name="Scorecard_Type">#REF!</definedName>
    <definedName name="SD"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sdfag" hidden="1">{#N/A,#N/A,FALSE,"FREE"}</definedName>
    <definedName name="SDFHG" hidden="1">{"Agg Output",#N/A,FALSE,"Operational Drivers Output";"NW Output",#N/A,FALSE,"Operational Drivers Output";"South Output",#N/A,FALSE,"Operational Drivers Output";"Central Output",#N/A,FALSE,"Operational Drivers Output"}</definedName>
    <definedName name="sdfskdfskdf" hidden="1">{#N/A,#N/A,FALSE,"TOWNSHIP"}</definedName>
    <definedName name="sdg" hidden="1">{#N/A,#N/A,FALSE,"TOWNSHIP"}</definedName>
    <definedName name="sdhdhfdfhh" hidden="1">{#N/A,#N/A,FALSE,"Balance Sheet";#N/A,#N/A,FALSE,"Income Statement";#N/A,#N/A,FALSE,"Changes in Financial Position"}</definedName>
    <definedName name="sdrf" hidden="1">{#N/A,#N/A,FALSE,"FREE"}</definedName>
    <definedName name="sdrfse" hidden="1">{#N/A,#N/A,FALSE,"COMP"}</definedName>
    <definedName name="Seg_3">#REF!</definedName>
    <definedName name="Seg_4">#REF!</definedName>
    <definedName name="Seg_5">#REF!</definedName>
    <definedName name="Select_FiscalPeriod">#REF!</definedName>
    <definedName name="Select_FiscalYear">#REF!</definedName>
    <definedName name="SelectedDate">#REF!</definedName>
    <definedName name="sencount" hidden="1">7</definedName>
    <definedName name="sf"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sfg" hidden="1">#REF!</definedName>
    <definedName name="sfgv" hidden="1">{"consolidated",#N/A,FALSE,"Sheet1";"cms",#N/A,FALSE,"Sheet1";"fse",#N/A,FALSE,"Sheet1"}</definedName>
    <definedName name="sfq" hidden="1">{#N/A,#N/A,FALSE,"Calc";#N/A,#N/A,FALSE,"Sensitivity";#N/A,#N/A,FALSE,"LT Earn.Dil.";#N/A,#N/A,FALSE,"Dil. AVP"}</definedName>
    <definedName name="sfsf" hidden="1">{#N/A,#N/A,FALSE,"Calc";#N/A,#N/A,FALSE,"Sensitivity";#N/A,#N/A,FALSE,"LT Earn.Dil.";#N/A,#N/A,FALSE,"Dil. AVP"}</definedName>
    <definedName name="sgd" hidden="1">{#N/A,#N/A,FALSE,"Calc";#N/A,#N/A,FALSE,"Sensitivity";#N/A,#N/A,FALSE,"LT Earn.Dil.";#N/A,#N/A,FALSE,"Dil. AVP"}</definedName>
    <definedName name="sgddfg" hidden="1">{#N/A,#N/A,FALSE,"PMTABB";#N/A,#N/A,FALSE,"PMTABB"}</definedName>
    <definedName name="sgdg" hidden="1">{#N/A,#N/A,FALSE,"Calc";#N/A,#N/A,FALSE,"Sensitivity";#N/A,#N/A,FALSE,"LT Earn.Dil.";#N/A,#N/A,FALSE,"Dil. AVP"}</definedName>
    <definedName name="sgsx" hidden="1">{"consolidated",#N/A,FALSE,"Sheet1";"cms",#N/A,FALSE,"Sheet1";"fse",#N/A,FALSE,"Sheet1"}</definedName>
    <definedName name="Site">#REF!</definedName>
    <definedName name="sjA" hidden="1">{#N/A,#N/A,FALSE,"COMP"}</definedName>
    <definedName name="solver_adj" hidden="1">#REF!</definedName>
    <definedName name="solver_lin" hidden="1">0</definedName>
    <definedName name="solver_num" hidden="1">0</definedName>
    <definedName name="solver_opt" hidden="1">#REF!</definedName>
    <definedName name="solver_typ" hidden="1">3</definedName>
    <definedName name="solver_val" hidden="1">0.6</definedName>
    <definedName name="SparBS">#REF!</definedName>
    <definedName name="SparIS">#REF!</definedName>
    <definedName name="SPEND">OFFSET(#REF!,1,0,COUNTA(#REF!),1)</definedName>
    <definedName name="SS" hidden="1">{#N/A,#N/A,FALSE,"COMP"}</definedName>
    <definedName name="ssdsa" hidden="1">{#N/A,#N/A,FALSE,"FREE"}</definedName>
    <definedName name="SSK" hidden="1">{#N/A,#N/A,FALSE,"COMP"}</definedName>
    <definedName name="sss" hidden="1">{#N/A,#N/A,TRUE,"Q3 - FY98 - Reconciliation";#N/A,#N/A,TRUE,"Recon Summary - Civ";#N/A,#N/A,TRUE,"Recon Summary - DoD-APG";#N/A,#N/A,TRUE,"Recon Summary - Healthcare";#N/A,#N/A,TRUE,"Recon Summary - He";#N/A,#N/A,TRUE,"Recon Summary - S&amp;L"}</definedName>
    <definedName name="ssss" hidden="1">{#N/A,#N/A,FALSE,"Reported$ - Sum";#N/A,#N/A,FALSE,"Reported$ - Detail";#N/A,#N/A,FALSE,"Constant$ - Sum";#N/A,#N/A,FALSE,"Constant$ - Detail"}</definedName>
    <definedName name="SSSSS" hidden="1">{#N/A,#N/A,FALSE,"Staffnos &amp; cost"}</definedName>
    <definedName name="STD">#REF!</definedName>
    <definedName name="stpt" hidden="1">{#N/A,#N/A,FALSE,"COMP"}</definedName>
    <definedName name="Structure">#REF!</definedName>
    <definedName name="Subs">#REF!</definedName>
    <definedName name="Summary">#REF!</definedName>
    <definedName name="summary2">#REF!</definedName>
    <definedName name="Suppliers" hidden="1">{#N/A,#N/A,FALSE,"HMF";#N/A,#N/A,FALSE,"FACIL";#N/A,#N/A,FALSE,"HMFINANCE";#N/A,#N/A,FALSE,"HMEUROPE";#N/A,#N/A,FALSE,"HHAB CONSO";#N/A,#N/A,FALSE,"PAB";#N/A,#N/A,FALSE,"MMC";#N/A,#N/A,FALSE,"THAI";#N/A,#N/A,FALSE,"SINPA";#N/A,#N/A,FALSE,"POLAND"}</definedName>
    <definedName name="SV_AUTO_CONN_CATALOG" hidden="1">"Virtual Logistics (Pty) Ltd_FIN"</definedName>
    <definedName name="SV_AUTO_CONN_SERVER" hidden="1">"sagpro-midrand"</definedName>
    <definedName name="SV_DBTYPE">"5"</definedName>
    <definedName name="SV_ENCPT_AUTO_CONN_PASSWORD" hidden="1">"083096084083070071101100050048052050049"</definedName>
    <definedName name="SV_ENCPT_AUTO_CONN_USER" hidden="1">"095094088070084121098"</definedName>
    <definedName name="SV_ENCPT_LOGON_PWD" hidden="1">"078104085088070"</definedName>
    <definedName name="SV_ENCPT_LOGON_USER" hidden="1">"095094088070084077102115118046088106101123118110"</definedName>
    <definedName name="SV_PAS_PastelCompanyPath" hidden="1">"Z:\ALCGROUP"</definedName>
    <definedName name="SV_PAS_PastelDatabase" hidden="1">"PAS11ALCGROUP"</definedName>
    <definedName name="SV_PAS_PervasiveServer" hidden="1">"ALCHEMEX-SRV64"</definedName>
    <definedName name="SV_REPORT_CODE">"Evo-AI01-1-4-CUSTOM"</definedName>
    <definedName name="SV_REPORT_ID">"11"</definedName>
    <definedName name="SV_REPORT_NAME">"Income statement (Trend vs budget)"</definedName>
    <definedName name="SV_REPOSCODE">""</definedName>
    <definedName name="SV_SOLUTION_ID">"33"</definedName>
    <definedName name="SV_TENANT_CODE">"Virtual Logistics (Pty) Ltd"</definedName>
    <definedName name="sxcg" hidden="1">{#N/A,#N/A,FALSE,"PGW"}</definedName>
    <definedName name="t3tr" hidden="1">{#N/A,#N/A,FALSE,"COMP"}</definedName>
    <definedName name="TableName">"Dummy"</definedName>
    <definedName name="TAX" hidden="1">#REF!</definedName>
    <definedName name="TB">#REF!</definedName>
    <definedName name="TBJuly">#REF!</definedName>
    <definedName name="test"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EST0">#REF!</definedName>
    <definedName name="TESTHKEY">#REF!</definedName>
    <definedName name="TESTKEYS">#REF!</definedName>
    <definedName name="testtl">#REF!</definedName>
    <definedName name="TESTVKEY">#REF!</definedName>
    <definedName name="tete" hidden="1">{#N/A,#N/A,FALSE,"Calc";#N/A,#N/A,FALSE,"Sensitivity";#N/A,#N/A,FALSE,"LT Earn.Dil.";#N/A,#N/A,FALSE,"Dil. AVP"}</definedName>
    <definedName name="text13">#REF!</definedName>
    <definedName name="TextRefCopy1">#REF!</definedName>
    <definedName name="TextRefCopy10">#REF!</definedName>
    <definedName name="TextRefCopy11">#REF!</definedName>
    <definedName name="TextRefCopy12">#REF!</definedName>
    <definedName name="TextRefCopy13">#REF!</definedName>
    <definedName name="TextRefCopy14">#REF!</definedName>
    <definedName name="TextRefCopy15">#REF!</definedName>
    <definedName name="TextRefCopy16">#REF!</definedName>
    <definedName name="TextRefCopy17">#REF!</definedName>
    <definedName name="TextRefCopy18">#REF!</definedName>
    <definedName name="TextRefCopy19">#REF!</definedName>
    <definedName name="TextRefCopy2">#REF!</definedName>
    <definedName name="TextRefCopy20">#REF!</definedName>
    <definedName name="TextRefCopy21">#REF!</definedName>
    <definedName name="TextRefCopy22">#REF!</definedName>
    <definedName name="TextRefCopy3">#REF!</definedName>
    <definedName name="TextRefCopy4">#REF!</definedName>
    <definedName name="TextRefCopy5">#REF!</definedName>
    <definedName name="TextRefCopy6">#REF!</definedName>
    <definedName name="TextRefCopy7">#REF!</definedName>
    <definedName name="TextRefCopy8">#REF!</definedName>
    <definedName name="TextRefCopy9">#REF!</definedName>
    <definedName name="TextRefCopyRangeCount" hidden="1">14</definedName>
    <definedName name="thth" hidden="1">{#N/A,#N/A,FALSE,"Calc";#N/A,#N/A,FALSE,"Sensitivity";#N/A,#N/A,FALSE,"LT Earn.Dil.";#N/A,#N/A,FALSE,"Dil. AVP"}</definedName>
    <definedName name="TM1REBUILDOPTION">1</definedName>
    <definedName name="TO">#REF!</definedName>
    <definedName name="ToClear">#REF!</definedName>
    <definedName name="TOP_80">#REF!</definedName>
    <definedName name="Total">#REF!</definedName>
    <definedName name="TrialBalance">#REF!</definedName>
    <definedName name="trout"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TT" hidden="1">{#N/A,#N/A,FALSE,"Staffnos &amp; cost"}</definedName>
    <definedName name="tttttt" hidden="1">{#N/A,#N/A,FALSE,"COMP"}</definedName>
    <definedName name="twertert" hidden="1">{#N/A,#N/A,FALSE,"COMP"}</definedName>
    <definedName name="tyff" hidden="1">{#N/A,#N/A,FALSE,"PGW"}</definedName>
    <definedName name="Type">#REF!</definedName>
    <definedName name="UIH" hidden="1">#REF!</definedName>
    <definedName name="uioui" hidden="1">{#N/A,#N/A,FALSE,"COMP"}</definedName>
    <definedName name="uiui" hidden="1">{#N/A,#N/A,FALSE,"COMP"}</definedName>
    <definedName name="uiyg" hidden="1">{#N/A,#N/A,FALSE,"COMP"}</definedName>
    <definedName name="UO_202">#REF!</definedName>
    <definedName name="Update">#REF!</definedName>
    <definedName name="upsTDATAMAP">#REF!</definedName>
    <definedName name="uy" hidden="1">{"FrgénEst",#N/A,FALSE,"A";"RésuEst",#N/A,FALSE,"A"}</definedName>
    <definedName name="V" hidden="1">{#N/A,#N/A,FALSE,"BANNERS";#N/A,#N/A,FALSE,"Market";#N/A,#N/A,FALSE,"# of POP MAN";#N/A,#N/A,FALSE,"Penet Input";#N/A,#N/A,FALSE,"Tel Rev";#N/A,#N/A,FALSE,"Invest";#N/A,#N/A,FALSE,"Op Cost1";#N/A,#N/A,FALSE,"Op Cost2";#N/A,#N/A,FALSE,"Oth_&amp;_Tot_Revenues";#N/A,#N/A,FALSE,"Fin Mod";#N/A,#N/A,FALSE,"P&amp;E Burocrat";#N/A,#N/A,FALSE,"cash flow"}</definedName>
    <definedName name="VA_ED">#REF!</definedName>
    <definedName name="val" hidden="1">{#N/A,#N/A,FALSE,"Valuation Assumptions";#N/A,#N/A,FALSE,"Summary";#N/A,#N/A,FALSE,"DCF";#N/A,#N/A,FALSE,"Valuation";#N/A,#N/A,FALSE,"WACC";#N/A,#N/A,FALSE,"UBVH";#N/A,#N/A,FALSE,"Free Cash Flow"}</definedName>
    <definedName name="Valuation">#REF!</definedName>
    <definedName name="Value">#REF!</definedName>
    <definedName name="VAS_Calc">OFFSET(#REF!,1,0,COUNTA(#REF!),1)</definedName>
    <definedName name="Vendor">#REF!</definedName>
    <definedName name="vijay"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vijaya"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vo" hidden="1">{"consolidated",#N/A,FALSE,"Sheet1";"cms",#N/A,FALSE,"Sheet1";"fse",#N/A,FALSE,"Sheet1"}</definedName>
    <definedName name="Volume">#REF!</definedName>
    <definedName name="votl"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vty"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vvv.dd"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vvv.ss" hidden="1">{#N/A,#N/A,FALSE,"TOWNSHIP"}</definedName>
    <definedName name="vvv.xxx" hidden="1">{#N/A,#N/A,FALSE,"SUMMARY";#N/A,#N/A,FALSE,"SUMMARY"}</definedName>
    <definedName name="w" hidden="1">{#N/A,#N/A,FALSE,"COMP"}</definedName>
    <definedName name="WACC">#REF!</definedName>
    <definedName name="WDESAX" hidden="1">{#N/A,#N/A,FALSE,"SUMMARY";#N/A,#N/A,FALSE,"SUMMARY"}</definedName>
    <definedName name="WDSX" hidden="1">{#N/A,#N/A,FALSE,"PGW"}</definedName>
    <definedName name="WEDWQDX" hidden="1">{#N/A,#N/A,FALSE,"OSBL"}</definedName>
    <definedName name="WeekCAM">#REF!</definedName>
    <definedName name="WeekNS">#REF!</definedName>
    <definedName name="wer" hidden="1">{#N/A,#N/A,FALSE,"Staffnos &amp; cost"}</definedName>
    <definedName name="werfwe" hidden="1">{#N/A,#N/A,FALSE,"COMP"}</definedName>
    <definedName name="werwe" hidden="1">{#N/A,#N/A,FALSE,"COMP"}</definedName>
    <definedName name="wf" hidden="1">{#N/A,#N/A,FALSE,"COMP"}</definedName>
    <definedName name="WQDAW" hidden="1">{#N/A,#N/A,FALSE,"ISBL"}</definedName>
    <definedName name="WQDSA" hidden="1">{#N/A,#N/A,FALSE,"PGW"}</definedName>
    <definedName name="WQDWAX"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WQEFAS" hidden="1">{#N/A,#N/A,FALSE,"FREE"}</definedName>
    <definedName name="wr" hidden="1">{#N/A,#N/A,FALSE,"COMP"}</definedName>
    <definedName name="wr_1" hidden="1">{#N/A,#N/A,FALSE,"COMP"}</definedName>
    <definedName name="wrd" hidden="1">{#N/A,#N/A,FALSE,"INPUTS";#N/A,#N/A,FALSE,"PROFORMA BSHEET";#N/A,#N/A,FALSE,"COMBINED";#N/A,#N/A,FALSE,"HIGH YIELD";#N/A,#N/A,FALSE,"COMB_GRAPHS"}</definedName>
    <definedName name="WRI" hidden="1">{#N/A,#N/A,FALSE,"COMP"}</definedName>
    <definedName name="WRI_1" hidden="1">{#N/A,#N/A,FALSE,"COMP"}</definedName>
    <definedName name="Writeoff">#REF!</definedName>
    <definedName name="wrn.1." hidden="1">{#N/A,#N/A,FALSE,"Calc";#N/A,#N/A,FALSE,"Sensitivity";#N/A,#N/A,FALSE,"LT Earn.Dil.";#N/A,#N/A,FALSE,"Dil. AVP"}</definedName>
    <definedName name="wrn.1996._.BUDGET." hidden="1">{"SUMMARY",#N/A,TRUE,"SUMMARY";"compare",#N/A,TRUE,"Vs. Bus Plan";"ratios",#N/A,TRUE,"Ratios";"REVENUE",#N/A,TRUE,"Revenue";"expenses",#N/A,TRUE,"1996 budget";"payroll",#N/A,TRUE,"Payroll"}</definedName>
    <definedName name="wrn.1996._.TO._.2004." hidden="1">{"ten year ratios",#N/A,TRUE,"PROFIT_LOSS";"ten year ratios",#N/A,TRUE,"Ratios";"ten yr opex and capex",#N/A,TRUE,"1996 budget";"ten year revenues",#N/A,TRUE,"Revenue_1996-2004";"ten year payroll",#N/A,TRUE,"Payroll"}</definedName>
    <definedName name="wrn.AA." hidden="1">{#N/A,#N/A,FALSE,"PMTABB";#N/A,#N/A,FALSE,"PMTABB"}</definedName>
    <definedName name="wrn.Accounts." hidden="1">{"turnover",#N/A,FALSE;"profits",#N/A,FALSE;"cash",#N/A,FALSE}</definedName>
    <definedName name="wrn.ACCRULC." hidden="1">{"LOCAL",#N/A,FALSE,"ACCRULC.XLS";"USDOLLARS",#N/A,FALSE,"ACCRULC.XLS"}</definedName>
    <definedName name="wrn.adj95." hidden="1">{"adj95mult",#N/A,FALSE,"COMPCO";"adj95est",#N/A,FALSE,"COMPCO"}</definedName>
    <definedName name="wrn.Aging._.and._.Trend._.Analysis." hidden="1">{#N/A,#N/A,FALSE,"Aging Summary";#N/A,#N/A,FALSE,"Ratio Analysis";#N/A,#N/A,FALSE,"Test 120 Day Accts";#N/A,#N/A,FALSE,"Tickmarks"}</definedName>
    <definedName name="wrn.ALL." hidden="1">{#N/A,#N/A,FALSE,"INPUTS";#N/A,#N/A,FALSE,"PROFORMA BSHEET";#N/A,#N/A,FALSE,"COMBINED";#N/A,#N/A,FALSE,"ACQUIROR";#N/A,#N/A,FALSE,"TARGET 1";#N/A,#N/A,FALSE,"TARGET 2";#N/A,#N/A,FALSE,"HIGH YIELD";#N/A,#N/A,FALSE,"OVERFUND"}</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2" hidden="1">{#N/A,#N/A,FALSE,"DCF";#N/A,#N/A,FALSE,"WACC";#N/A,#N/A,FALSE,"Sales_EBIT";#N/A,#N/A,FALSE,"Capex_Depreciation";#N/A,#N/A,FALSE,"WC";#N/A,#N/A,FALSE,"Interest";#N/A,#N/A,FALSE,"Assumptions"}</definedName>
    <definedName name="wrn.ALL2." hidden="1">{#N/A,#N/A,FALSE,"DCF";#N/A,#N/A,FALSE,"WACC";#N/A,#N/A,FALSE,"Sales_EBIT";#N/A,#N/A,FALSE,"Capex_Depreciation";#N/A,#N/A,FALSE,"WC";#N/A,#N/A,FALSE,"Interest";#N/A,#N/A,FALSE,"Assumptions"}</definedName>
    <definedName name="wrn.all3" hidden="1">{#N/A,#N/A,FALSE,"assumptions";#N/A,#N/A,FALSE,"v_projcy";#N/A,#N/A,FALSE,"tar_proj";#N/A,#N/A,FALSE,"contrib_annual";#N/A,#N/A,FALSE,"Proforma";#N/A,#N/A,FALSE,"purc_97";#N/A,#N/A,FALSE,"syn_purc_97";#N/A,#N/A,FALSE,"pool_97";#N/A,#N/A,FALSE,"syn_pool_97";#N/A,#N/A,FALSE,"pool1_FY2"}</definedName>
    <definedName name="wrn.AllDataPages." hidden="1">{#N/A,#N/A,FALSE,"Balance Sheet";#N/A,#N/A,FALSE,"Income Statement";#N/A,#N/A,FALSE,"Changes in Financial Position"}</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Back._.Page." hidden="1">{"Back Page",#N/A,FALSE,"Front and Back"}</definedName>
    <definedName name="wrn.BB." hidden="1">{"P1",#N/A,TRUE,"P1";"P2",#N/A,TRUE,"P2"}</definedName>
    <definedName name="wrn.Bewegungsbilanz." hidden="1">{#N/A,#N/A,FALSE,"Mittelherkunft";#N/A,#N/A,FALSE,"Mittelverwendung"}</definedName>
    <definedName name="wrn.Bilanz." hidden="1">{#N/A,#N/A,FALSE,"Layout Aktiva";#N/A,#N/A,FALSE,"Layout Passiva"}</definedName>
    <definedName name="wrn.BP._.print." hidden="1">{#N/A,#N/A,FALSE,"BANNERS";#N/A,#N/A,FALSE,"Market";#N/A,#N/A,FALSE,"Tel Rev";#N/A,#N/A,FALSE,"Revenues IOL";#N/A,#N/A,FALSE,"Invest";#N/A,#N/A,FALSE,"Op Cost1";#N/A,#N/A,FALSE,"Op Cost2";#N/A,#N/A,FALSE,"Oth_&amp;_Tot_Revenues";#N/A,#N/A,FALSE,"Fin Mod";#N/A,#N/A,FALSE,"FinMod_RoW";#N/A,#N/A,FALSE,"P&amp;E Burocrat";#N/A,#N/A,FALSE,"cash flow"}</definedName>
    <definedName name="wrn.Cash._.Flow." hidden="1">{#N/A,#N/A,FALSE,"Layout Cash Flow"}</definedName>
    <definedName name="wrn.COMBINED." hidden="1">{#N/A,#N/A,FALSE,"INPUTS";#N/A,#N/A,FALSE,"PROFORMA BSHEET";#N/A,#N/A,FALSE,"COMBINED";#N/A,#N/A,FALSE,"HIGH YIELD";#N/A,#N/A,FALSE,"COMB_GRAPHS"}</definedName>
    <definedName name="wrn.COMPCO." hidden="1">{"Page1",#N/A,FALSE,"CompCo";"Page2",#N/A,FALSE,"CompCo"}</definedName>
    <definedName name="wrn.Continous._.Page._.Numbers._.DCF." hidden="1">{#N/A,#N/A,TRUE,"Cover Page";#N/A,#N/A,TRUE,"Assumptions MPM";#N/A,#N/A,TRUE,"Summary Sheet MPM";#N/A,#N/A,TRUE,"Output MPM";#N/A,#N/A,TRUE,"Input MPM";#N/A,#N/A,TRUE,"Assets MPM";#N/A,#N/A,TRUE,"Valuation Summary MPM";#N/A,#N/A,TRUE,"KMK";#N/A,#N/A,TRUE,"Demag";#N/A,#N/A,TRUE,"Van Dorn";#N/A,#N/A,TRUE,"Billion";#N/A,#N/A,TRUE,"Berstorff";#N/A,#N/A,TRUE,"Assumptions Netstal";#N/A,#N/A,TRUE,"Summary Sheet Netstal";#N/A,#N/A,TRUE,"Output Netstal";#N/A,#N/A,TRUE,"Input Netstal";#N/A,#N/A,TRUE,"Assets Netstal";#N/A,#N/A,TRUE,"Valuation Summary Netstal";#N/A,#N/A,TRUE,"Growth Assumpt BUs";#N/A,#N/A,TRUE,"Growth Analysis";#N/A,#N/A,TRUE,"Assumptions MPM ex N";#N/A,#N/A,TRUE,"Summary Sheet MPM ex N";#N/A,#N/A,TRUE,"Output MPM ex N";#N/A,#N/A,TRUE,"Input MPM ex N";#N/A,#N/A,TRUE,"Assets MPM ex N";#N/A,#N/A,TRUE,"Valuation Summary MPM ex N"}</definedName>
    <definedName name="wrn.Cover." hidden="1">{"coverall",#N/A,FALSE,"Definitions";"cover1",#N/A,FALSE,"Definitions";"cover2",#N/A,FALSE,"Definitions";"cover3",#N/A,FALSE,"Definitions";"cover4",#N/A,FALSE,"Definitions";"cover5",#N/A,FALSE,"Definitions";"blank",#N/A,FALSE,"Definitions"}</definedName>
    <definedName name="wrn.DCF." hidden="1">{"DCF1",#N/A,FALSE,"SIERRA DCF";"MATRIX1",#N/A,FALSE,"SIERRA DCF"}</definedName>
    <definedName name="wrn.DCFEpervier."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detail." hidden="1">{#N/A,#N/A,FALSE,"TOTAL SSS";#N/A,#N/A,FALSE,"SES Y93";#N/A,#N/A,FALSE,"SES AW FEE";#N/A,#N/A,FALSE,"DSP BK14";#N/A,#N/A,FALSE,"DSP BK14 AW FEE";#N/A,#N/A,FALSE,"DSP BLK 14 FPLOE";#N/A,#N/A,FALSE,"DSP BLK 14 FPLOE";#N/A,#N/A,FALSE,"S14 DESGN";#N/A,#N/A,FALSE,"DSP BLK 18";#N/A,#N/A,FALSE,"DSP BLK 18 AW FEE";#N/A,#N/A,FALSE,"DSP BL18 FFP";#N/A,#N/A,FALSE,"DSP BLK18 CPAF";#N/A,#N/A,FALSE,"DSP BLK 23";#N/A,#N/A,FALSE,"DSP BLK 23 AW FEE";#N/A,#N/A,FALSE,"DSP 23 TERM";#N/A,#N/A,FALSE,"H2O DAMAGE";#N/A,#N/A,FALSE,"DSP ENG";#N/A,#N/A,FALSE,"SBIR";#N/A,#N/A,FALSE,"SBIR STUDY";#N/A,#N/A,FALSE,"CTPP";#N/A,#N/A,FALSE,"CTPP AW FEE";#N/A,#N/A,FALSE,"JTAGS";#N/A,#N/A,FALSE,"TSD";#N/A,#N/A,FALSE,"TSDE";#N/A,#N/A,FALSE,"SRSU";#N/A,#N/A,FALSE,"SRSU Spares";#N/A,#N/A,FALSE,"TSS";#N/A,#N/A,FALSE,"LVI";#N/A,#N/A,FALSE,"GS14";#N/A,#N/A,FALSE,"GS14 CPFF";#N/A,#N/A,FALSE,"GCO";#N/A,#N/A,FALSE,"GCO";#N/A,#N/A,FALSE,"PUP";#N/A,#N/A,FALSE,"CENTRAL FP";#N/A,#N/A,FALSE,"CENTRAL CPFF";#N/A,#N/A,FALSE,"CENTRAL TERM";#N/A,#N/A,FALSE,"WAM";#N/A,#N/A,FALSE,"SPIRIT III";#N/A,#N/A,FALSE,"LLUM";#N/A,#N/A,FALSE,"Mixed Signal";#N/A,#N/A,FALSE,"HGCDTE";#N/A,#N/A,FALSE,"CO INV";#N/A,#N/A,FALSE,"MISC"}</definedName>
    <definedName name="wrn.Detailed._.P._.and._.L." hidden="1">{"P and L Detail Page 1",#N/A,FALSE,"Data";"P and L Detail Page 2",#N/A,FALSE,"Data"}</definedName>
    <definedName name="wrn.document." hidden="1">{"consolidated",#N/A,FALSE,"Sheet1";"cms",#N/A,FALSE,"Sheet1";"fse",#N/A,FALSE,"Sheet1"}</definedName>
    <definedName name="wrn.Dosdevl." hidden="1">{"Frgen",#N/A,FALSE,"A";"Résu",#N/A,FALSE,"A"}</definedName>
    <definedName name="wrn.DosPM." hidden="1">{"FrgénEst",#N/A,FALSE,"A";"RésuEst",#N/A,FALSE,"A"}</definedName>
    <definedName name="wrn.Draft." hidden="1">{"Draft",#N/A,FALSE,"Feb-96"}</definedName>
    <definedName name="wrn.Economic._.Value._.Added._.Analysis." hidden="1">{"EVA",#N/A,FALSE,"EVA";"WACC",#N/A,FALSE,"WACC"}</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W." hidden="1">{#N/A,#N/A,FALSE,"EW"}</definedName>
    <definedName name="wrn.FCB." hidden="1">{"FCB_ALL",#N/A,FALSE,"FCB"}</definedName>
    <definedName name="wrn.fcb2" hidden="1">{"FCB_ALL",#N/A,FALSE,"FCB"}</definedName>
    <definedName name="wrn.Final." hidden="1">{"Final",#N/A,FALSE,"Feb-96"}</definedName>
    <definedName name="wrn.Financial._.Output." hidden="1">{"P and L",#N/A,FALSE,"Financial Output";"Cashflow",#N/A,FALSE,"Financial Output";"Balance Sheet",#N/A,FALSE,"Financial Output"}</definedName>
    <definedName name="wrn.Finanzbedarfsrechnung." hidden="1">{#N/A,#N/A,FALSE,"Finanzbedarfsrechnung"}</definedName>
    <definedName name="wrn.FIVE._.YEAR._.PROJECTION." hidden="1">{"FIVEYEAR",#N/A,TRUE,"SUMMARY";"FIVEYEAR",#N/A,TRUE,"Ratios";"FIVEYEAR",#N/A,TRUE,"Revenue";"FIVEYEAR",#N/A,TRUE,"DETAIL";"FIVEYEAR",#N/A,TRUE,"Payroll"}</definedName>
    <definedName name="wrn.Five._.Year._.Record." hidden="1">{"Five Year Record",#N/A,FALSE,"Front and Back"}</definedName>
    <definedName name="wrn.Forecast._.Print." hidden="1">{#N/A,#N/A,TRUE,"Season &amp; Target";#N/A,#N/A,TRUE,"Services";#N/A,#N/A,TRUE,"Headcount";#N/A,#N/A,TRUE,"Expense";#N/A,#N/A,TRUE,"Revenue";#N/A,#N/A,TRUE,"98_fcst"}</definedName>
    <definedName name="wrn.FORM1." hidden="1">{#N/A,#N/A,FALSE,"COMP"}</definedName>
    <definedName name="wrn.FORM1._1" hidden="1">{#N/A,#N/A,FALSE,"COMP"}</definedName>
    <definedName name="wrn.FREE." hidden="1">{#N/A,#N/A,FALSE,"FREE"}</definedName>
    <definedName name="wrn.Front._.Page." hidden="1">{"Front Page",#N/A,FALSE,"Front and Back"}</definedName>
    <definedName name="wrn.Full._.Report." hidden="1">{#N/A,#N/A,TRUE,"Income Statement";#N/A,#N/A,TRUE,"Gas Assumptions";#N/A,#N/A,TRUE,"DCF";#N/A,#N/A,TRUE,"Depreciation Matrix";#N/A,#N/A,TRUE,"Matrix";#N/A,#N/A,TRUE,"Matrix_Perpetuity"}</definedName>
    <definedName name="wrn.FY96sbp99" hidden="1">{#N/A,#N/A,FALSE,"FY97";#N/A,#N/A,FALSE,"FY98";#N/A,#N/A,FALSE,"FY99";#N/A,#N/A,FALSE,"FY00";#N/A,#N/A,FALSE,"FY01"}</definedName>
    <definedName name="wrn.FY97SBP." hidden="1">{#N/A,#N/A,FALSE,"FY97";#N/A,#N/A,FALSE,"FY98";#N/A,#N/A,FALSE,"FY99";#N/A,#N/A,FALSE,"FY00";#N/A,#N/A,FALSE,"FY01"}</definedName>
    <definedName name="wrn.FY97SBP2" hidden="1">{#N/A,#N/A,FALSE,"FY97";#N/A,#N/A,FALSE,"FY98";#N/A,#N/A,FALSE,"FY99";#N/A,#N/A,FALSE,"FY00";#N/A,#N/A,FALSE,"FY01"}</definedName>
    <definedName name="wrn.Geographic._.Trends." hidden="1">{"Geographic P1",#N/A,FALSE,"Division &amp; Geog"}</definedName>
    <definedName name="wrn.GRAPHS." hidden="1">{#N/A,#N/A,FALSE,"ACQ_GRAPHS";#N/A,#N/A,FALSE,"T_1 GRAPHS";#N/A,#N/A,FALSE,"T_2 GRAPHS";#N/A,#N/A,FALSE,"COMB_GRAPHS"}</definedName>
    <definedName name="wrn.GuV." hidden="1">{#N/A,#N/A,FALSE,"Layout GuV"}</definedName>
    <definedName name="wrn.imprim."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wrn.income._.statement." hidden="1">{"income statement",#N/A,FALSE,"ATLAS-A"}</definedName>
    <definedName name="wrn.ISBL." hidden="1">{#N/A,#N/A,FALSE,"ISBL"}</definedName>
    <definedName name="wrn.jck94TAXRETURN."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Komplettausdruck." hidden="1">{#N/A,#N/A,FALSE,"Layout Aktiva";#N/A,#N/A,FALSE,"Layout Passiva";#N/A,#N/A,FALSE,"Layout GuV";#N/A,#N/A,FALSE,"Layout Cash Flow";#N/A,#N/A,FALSE,"Mittelherkunft";#N/A,#N/A,FALSE,"Mittelverwendung";#N/A,#N/A,FALSE,"Finanzbedarfsrechnung"}</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Massim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DS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tfinance." hidden="1">{"Rate",#N/A,TRUE,"SUMMARY";"Ratios",#N/A,TRUE,"Ratios";"BUDGETREVENUE",#N/A,TRUE,"Revenue";"TOTALS",#N/A,TRUE,"DETAIL"}</definedName>
    <definedName name="wrn.OSBL." hidden="1">{#N/A,#N/A,FALSE,"OSBL"}</definedName>
    <definedName name="wrn.Output."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PGW." hidden="1">{#N/A,#N/A,FALSE,"PGW"}</definedName>
    <definedName name="wrn.print" hidden="1">{"page1",#N/A,FALSE,"PROFORMA";"page2",#N/A,FALSE,"PROFORMA";"page3",#N/A,FALSE,"PROFORMA";"page4",#N/A,FALSE,"PROFORMA";"page5",#N/A,FALSE,"PROFORMA";"page6",#N/A,FALSE,"PROFORMA";"page7",#N/A,FALSE,"PROFORMA";"page8",#N/A,FALSE,"PROFORMA"}</definedName>
    <definedName name="wrn.print." hidden="1">{"page1",#N/A,FALSE,"PROFORMA";"page2",#N/A,FALSE,"PROFORMA";"page3",#N/A,FALSE,"PROFORMA";"page4",#N/A,FALSE,"PROFORMA";"page5",#N/A,FALSE,"PROFORMA";"page6",#N/A,FALSE,"PROFORMA";"page7",#N/A,FALSE,"PROFORMA";"page8",#N/A,FALSE,"PROFORMA"}</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Print_Buyer." hidden="1">{#N/A,"DR",FALSE,"increm pf";#N/A,"MAMSI",FALSE,"increm pf";#N/A,"MAXI",FALSE,"increm pf";#N/A,"PCAM",FALSE,"increm pf";#N/A,"PHSV",FALSE,"increm pf";#N/A,"SIE",FALSE,"increm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ac." hidden="1">{#N/A,#N/A,FALSE,"Op-BS";#N/A,#N/A,FALSE,"Assum";#N/A,#N/A,FALSE,"IS";#N/A,#N/A,FALSE,"Syn+Elim";#N/A,#N/A,FALSE,"BSCF";#N/A,#N/A,FALSE,"Blue_IS";#N/A,#N/A,FALSE,"Blue_BSCF";#N/A,#N/A,FALSE,"Ratings"}</definedName>
    <definedName name="wrn.printout." hidden="1">{#N/A,#N/A,FALSE,"BANNERS";#N/A,#N/A,FALSE,"Market";#N/A,#N/A,FALSE,"# of POP MAN";#N/A,#N/A,FALSE,"Penet Input";#N/A,#N/A,FALSE,"Tel Rev";#N/A,#N/A,FALSE,"Invest";#N/A,#N/A,FALSE,"Op Cost1";#N/A,#N/A,FALSE,"Op Cost2";#N/A,#N/A,FALSE,"Oth_&amp;_Tot_Revenues";#N/A,#N/A,FALSE,"Fin Mod";#N/A,#N/A,FALSE,"P&amp;E Burocrat";#N/A,#N/A,FALSE,"cash flow"}</definedName>
    <definedName name="wrn.PRINTREP." hidden="1">{"PRINTREP",#N/A,FALSE,"Sheet1"}</definedName>
    <definedName name="wrn.ReconAll." hidden="1">{#N/A,#N/A,TRUE,"Q3 - FY98 - Reconciliation";#N/A,#N/A,TRUE,"Recon Summary - Civ";#N/A,#N/A,TRUE,"Recon Summary - DoD-APG";#N/A,#N/A,TRUE,"Recon Summary - Healthcare";#N/A,#N/A,TRUE,"Recon Summary - He";#N/A,#N/A,TRUE,"Recon Summary - S&amp;L"}</definedName>
    <definedName name="wrn.reconallb" hidden="1">{#N/A,#N/A,TRUE,"Q3 - FY98 - Reconciliation";#N/A,#N/A,TRUE,"Recon Summary - Civ";#N/A,#N/A,TRUE,"Recon Summary - DoD-APG";#N/A,#N/A,TRUE,"Recon Summary - Healthcare";#N/A,#N/A,TRUE,"Recon Summary - He";#N/A,#N/A,TRUE,"Recon Summary - S&amp;L"}</definedName>
    <definedName name="wrn.Report._.2." hidden="1">{#N/A,#N/A,TRUE,"Pivots-Employee";#N/A,"Scenerio2",TRUE,"Assumptions Summary"}</definedName>
    <definedName name="wrn.Report1." hidden="1">{#N/A,#N/A,FALSE,"IS";#N/A,#N/A,FALSE,"BS";#N/A,#N/A,FALSE,"CF";#N/A,#N/A,FALSE,"CE";#N/A,#N/A,FALSE,"Depr";#N/A,#N/A,FALSE,"APAL"}</definedName>
    <definedName name="wrn.RESULTS." hidden="1">{#N/A,#N/A,FALSE,"HMF";#N/A,#N/A,FALSE,"FACIL";#N/A,#N/A,FALSE,"HMFINANCE";#N/A,#N/A,FALSE,"HMEUROPE";#N/A,#N/A,FALSE,"HHAB CONSO";#N/A,#N/A,FALSE,"PAB";#N/A,#N/A,FALSE,"MMC";#N/A,#N/A,FALSE,"THAI";#N/A,#N/A,FALSE,"SINPA";#N/A,#N/A,FALSE,"POLAND"}</definedName>
    <definedName name="wrn.SAA94TAX."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simple."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les." hidden="1">{"sales",#N/A,FALSE,"Sales";"sales existing",#N/A,FALSE,"Sales";"sales rd1",#N/A,FALSE,"Sales";"sales rd2",#N/A,FALSE,"Sales"}</definedName>
    <definedName name="wrn.Staff._.cost1998." hidden="1">{#N/A,#N/A,TRUE,"Staffnos &amp; cost"}</definedName>
    <definedName name="wrn.Staffcost." hidden="1">{#N/A,#N/A,FALSE,"Staffnos &amp; cost"}</definedName>
    <definedName name="wrn.STAND_ALONE_BOTH." hidden="1">{"FCB_ALL",#N/A,FALSE,"FCB";"GREY_ALL",#N/A,FALSE,"GREY"}</definedName>
    <definedName name="wrn.sum._.and._.deailb" hidden="1">{#N/A,#N/A,FALSE,"Reported$ - Sum";#N/A,#N/A,FALSE,"Reported$ - Detail";#N/A,#N/A,FALSE,"Constant$ - Sum";#N/A,#N/A,FALSE,"Constant$ - Detail"}</definedName>
    <definedName name="wrn.sum._.and._.detail." hidden="1">{#N/A,#N/A,FALSE,"Reported$ - Sum";#N/A,#N/A,FALSE,"Reported$ - Detail";#N/A,#N/A,FALSE,"Constant$ - Sum";#N/A,#N/A,FALSE,"Constant$ - Detail"}</definedName>
    <definedName name="wrn.summaries." hidden="1">{#N/A,#N/A,FALSE,"YTD SALES";#N/A,#N/A,FALSE,"MONTH SALES";#N/A,#N/A,FALSE,"YTD PROFIT";#N/A,#N/A,FALSE,"MONTH PROFIT";#N/A,#N/A,FALSE,"MONTH PROFIT %";#N/A,#N/A,FALSE,"YTD AWARDS";#N/A,#N/A,FALSE,"MONTH AWARDS";#N/A,#N/A,FALSE,"FUNDED BACKLOG";#N/A,#N/A,FALSE,"CONTRACT BACKLOG";#N/A,#N/A,FALSE,"CONTRACT AWARDS";#N/A,#N/A,FALSE,"CONTRACT VALUES";#N/A,#N/A,FALSE,"YTD WIP";#N/A,#N/A,FALSE,"MONTH WIP";#N/A,#N/A,FALSE,"GROSS INVENTORY";#N/A,#N/A,FALSE,"PP";#N/A,#N/A,FALSE,"NET INVENTORY";#N/A,#N/A,FALSE,"RECEIVABLES"}</definedName>
    <definedName name="wrn.SUMMARY." hidden="1">{#N/A,#N/A,FALSE,"SUMMARY";#N/A,#N/A,FALSE,"SUMMARY"}</definedName>
    <definedName name="wrn.test." hidden="1">{"test2",#N/A,TRUE,"Prices"}</definedName>
    <definedName name="wrn.Test1." hidden="1">{#N/A,#N/A,FALSE,"FA Register Final"}</definedName>
    <definedName name="wrn.Tout._.Sauf._.BG."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OWNSHIP." hidden="1">{#N/A,#N/A,FALSE,"TOWNSHIP"}</definedName>
    <definedName name="wrn.Turnover." hidden="1">{#N/A,#N/A,FALSE,"Turnover"}</definedName>
    <definedName name="wrn.Typhoon." hidden="1">{"Agg Output",#N/A,FALSE,"Operational Drivers Output";"NW Output",#N/A,FALSE,"Operational Drivers Output";"South Output",#N/A,FALSE,"Operational Drivers Output";"Central Output",#N/A,FALSE,"Operational Drivers Output"}</definedName>
    <definedName name="wrn.upstairs." hidden="1">{"histincome",#N/A,FALSE,"hyfins";"closing balance",#N/A,FALSE,"hyfins"}</definedName>
    <definedName name="wrn.VALUATION." hidden="1">{#N/A,#N/A,FALSE,"Valuation Assumptions";#N/A,#N/A,FALSE,"Summary";#N/A,#N/A,FALSE,"DCF";#N/A,#N/A,FALSE,"Valuation";#N/A,#N/A,FALSE,"WACC";#N/A,#N/A,FALSE,"UBVH";#N/A,#N/A,FALSE,"Free Cash Flow"}</definedName>
    <definedName name="wrn.xrates." hidden="1">{#N/A,#N/A,FALSE,"1996";#N/A,#N/A,FALSE,"1995";#N/A,#N/A,FALSE,"1994"}</definedName>
    <definedName name="wrn.간단한세무조정계산서."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wrn.세무조정계산서."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모든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조흥94세무."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축약9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3.ALL." hidden="1">{#N/A,#N/A,FALSE,"DCF";#N/A,#N/A,FALSE,"WACC";#N/A,#N/A,FALSE,"Sales_EBIT";#N/A,#N/A,FALSE,"Capex_Depreciation";#N/A,#N/A,FALSE,"WC";#N/A,#N/A,FALSE,"Interest";#N/A,#N/A,FALSE,"Assumptions"}</definedName>
    <definedName name="wrnfy97" hidden="1">{#N/A,#N/A,FALSE,"FY97";#N/A,#N/A,FALSE,"FY98";#N/A,#N/A,FALSE,"FY99";#N/A,#N/A,FALSE,"FY00";#N/A,#N/A,FALSE,"FY01"}</definedName>
    <definedName name="wt" hidden="1">{#N/A,#N/A,FALSE,"FY97";#N/A,#N/A,FALSE,"FY98";#N/A,#N/A,FALSE,"FY99";#N/A,#N/A,FALSE,"FY00";#N/A,#N/A,FALSE,"FY01"}</definedName>
    <definedName name="wvu.A."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wvu.cash." hidden="1">{TRUE,TRUE,-1.25,-15.5,456.75,279.75,FALSE,FALSE,TRUE,TRUE,0,1,18,1,199,6,3,4,TRUE,TRUE,3,TRUE,1,TRUE,100,"Swvu.cash.","ACwvu.cash.",1,FALSE,FALSE,0.511811023622047,0.511811023622047,0.511811023622047,0.511811023622047,1,"","",FALSE,FALSE,FALSE,FALSE,1,#N/A,1,1,#DIV/0!,FALSE,"Rwvu.cash.",#N/A,FALSE,FALS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profits." hidden="1">{TRUE,TRUE,-1.25,-15.5,456.75,279.75,FALSE,FALSE,TRUE,TRUE,0,1,21,1,127,6,3,4,TRUE,TRUE,3,TRUE,1,TRUE,100,"Swvu.profits.","ACwvu.profits.",1,FALSE,FALSE,0.511811023622047,0.511811023622047,0.511811023622047,0.511811023622047,1,"","",FALSE,FALSE,FALSE,FALSE,1,#N/A,1,1,#DIV/0!,FALSE,"Rwvu.profits.",#N/A,FALSE,FALS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turnover." hidden="1">{TRUE,TRUE,-1.25,-15.5,456.75,279.75,FALSE,FALSE,TRUE,TRUE,0,1,8,1,4,6,3,4,TRUE,TRUE,3,TRUE,1,TRUE,100,"Swvu.turnover.","ACwvu.turnover.",1,FALSE,FALSE,0.511811023622047,0.511811023622047,0.511811023622047,0.511811023622047,1,"","",FALSE,FALSE,FALSE,FALSE,1,#N/A,1,1,#DIV/0!,FALSE,"Rwvu.turnover.",#N/A,FALSE,FALSE}</definedName>
    <definedName name="ww" hidden="1">{#N/A,#N/A,TRUE,"Season &amp; Target";#N/A,#N/A,TRUE,"Services";#N/A,#N/A,TRUE,"Headcount";#N/A,#N/A,TRUE,"Expense";#N/A,#N/A,TRUE,"Revenue";#N/A,#N/A,TRUE,"98_fcst"}</definedName>
    <definedName name="www" hidden="1">{#N/A,#N/A,TRUE,"Q3 - FY98 - Reconciliation";#N/A,#N/A,TRUE,"Recon Summary - Civ";#N/A,#N/A,TRUE,"Recon Summary - DoD-APG";#N/A,#N/A,TRUE,"Recon Summary - Healthcare";#N/A,#N/A,TRUE,"Recon Summary - He";#N/A,#N/A,TRUE,"Recon Summary - S&amp;L"}</definedName>
    <definedName name="wwww" hidden="1">{#N/A,#N/A,FALSE,"Reported$ - Sum";#N/A,#N/A,FALSE,"Reported$ - Detail";#N/A,#N/A,FALSE,"Constant$ - Sum";#N/A,#N/A,FALSE,"Constant$ - Detail"}</definedName>
    <definedName name="x" hidden="1">{#N/A,#N/A,FALSE,"FY97";#N/A,#N/A,FALSE,"FY98";#N/A,#N/A,FALSE,"FY99";#N/A,#N/A,FALSE,"FY00";#N/A,#N/A,FALSE,"FY01"}</definedName>
    <definedName name="xcft" hidden="1">{#N/A,#N/A,FALSE,"PGW"}</definedName>
    <definedName name="xcvg" hidden="1">{#N/A,#N/A,FALSE,"SUMMARY";#N/A,#N/A,FALSE,"SUMMARY"}</definedName>
    <definedName name="xdft" hidden="1">{#N/A,#N/A,FALSE,"ISBL"}</definedName>
    <definedName name="xdrt" hidden="1">{#N/A,#N/A,FALSE,"Aging Summary";#N/A,#N/A,FALSE,"Ratio Analysis";#N/A,#N/A,FALSE,"Test 120 Day Accts";#N/A,#N/A,FALSE,"Tickmarks"}</definedName>
    <definedName name="XFDG" hidden="1">{TRUE,TRUE,-1.25,-15.5,456.75,279.75,FALSE,FALSE,TRUE,TRUE,0,1,18,1,199,6,3,4,TRUE,TRUE,3,TRUE,1,TRUE,100,"Swvu.cash.","ACwvu.cash.",1,FALSE,FALSE,0.511811023622047,0.511811023622047,0.511811023622047,0.511811023622047,1,"","",FALSE,FALSE,FALSE,FALSE,1,#N/A,1,1,#DIV/0!,FALSE,"Rwvu.cash.",#N/A,FALSE,FALSE}</definedName>
    <definedName name="XREF_COLUMN_1" hidden="1">#REF!</definedName>
    <definedName name="XREF_COLUMN_11" hidden="1">#REF!</definedName>
    <definedName name="XREF_COLUMN_12" hidden="1">#REF!</definedName>
    <definedName name="XREF_COLUMN_13" hidden="1">#REF!</definedName>
    <definedName name="XREF_COLUMN_14" hidden="1">#REF!</definedName>
    <definedName name="XREF_COLUMN_15" hidden="1">#REF!</definedName>
    <definedName name="XREF_COLUMN_16" hidden="1">#REF!</definedName>
    <definedName name="XREF_COLUMN_17" hidden="1">#REF!</definedName>
    <definedName name="XREF_COLUMN_18" hidden="1">#REF!</definedName>
    <definedName name="XREF_COLUMN_19" hidden="1">#REF!</definedName>
    <definedName name="XREF_COLUMN_2" hidden="1">#REF!</definedName>
    <definedName name="XREF_COLUMN_20" hidden="1">#REF!</definedName>
    <definedName name="XREF_COLUMN_21" hidden="1">#REF!</definedName>
    <definedName name="XREF_COLUMN_22" hidden="1">#REF!</definedName>
    <definedName name="XREF_COLUMN_23" hidden="1">#REF!</definedName>
    <definedName name="XREF_COLUMN_24" hidden="1">#REF!</definedName>
    <definedName name="XREF_COLUMN_25" hidden="1">#REF!</definedName>
    <definedName name="XREF_COLUMN_26" hidden="1">#REF!</definedName>
    <definedName name="XREF_COLUMN_27" hidden="1">#REF!</definedName>
    <definedName name="XREF_COLUMN_28" hidden="1">#REF!</definedName>
    <definedName name="XREF_COLUMN_29" hidden="1">#REF!</definedName>
    <definedName name="XREF_COLUMN_3" hidden="1">#REF!</definedName>
    <definedName name="XREF_COLUMN_30" hidden="1">#REF!</definedName>
    <definedName name="XREF_COLUMN_31" hidden="1">#REF!</definedName>
    <definedName name="XREF_COLUMN_32" hidden="1">#REF!</definedName>
    <definedName name="XREF_COLUMN_33" hidden="1">#REF!</definedName>
    <definedName name="XREF_COLUMN_34" hidden="1">#REF!</definedName>
    <definedName name="XREF_COLUMN_35" hidden="1">#REF!</definedName>
    <definedName name="XREF_COLUMN_36" hidden="1">#REF!</definedName>
    <definedName name="XREF_COLUMN_37" hidden="1">#REF!</definedName>
    <definedName name="XREF_COLUMN_38" hidden="1">#REF!</definedName>
    <definedName name="XREF_COLUMN_39" hidden="1">#REF!</definedName>
    <definedName name="XREF_COLUMN_4" hidden="1">#REF!</definedName>
    <definedName name="XREF_COLUMN_40" hidden="1">#REF!</definedName>
    <definedName name="XREF_COLUMN_41" hidden="1">#REF!</definedName>
    <definedName name="XREF_COLUMN_42" hidden="1">#REF!</definedName>
    <definedName name="XREF_COLUMN_43" hidden="1">#REF!</definedName>
    <definedName name="XREF_COLUMN_44" hidden="1">#REF!</definedName>
    <definedName name="XREF_COLUMN_45" hidden="1">#REF!</definedName>
    <definedName name="XREF_COLUMN_46" hidden="1">#REF!</definedName>
    <definedName name="XREF_COLUMN_47" hidden="1">#REF!</definedName>
    <definedName name="XREF_COLUMN_48" hidden="1">#REF!</definedName>
    <definedName name="XREF_COLUMN_49" hidden="1">#REF!</definedName>
    <definedName name="XREF_COLUMN_5" hidden="1">#REF!</definedName>
    <definedName name="XREF_COLUMN_50" hidden="1">#REF!</definedName>
    <definedName name="XREF_COLUMN_51" hidden="1">#REF!</definedName>
    <definedName name="XREF_COLUMN_52" hidden="1">#REF!</definedName>
    <definedName name="XREF_COLUMN_53" hidden="1">#REF!</definedName>
    <definedName name="XREF_COLUMN_54" hidden="1">#REF!</definedName>
    <definedName name="XREF_COLUMN_55" hidden="1">#REF!</definedName>
    <definedName name="XREF_COLUMN_56" hidden="1">#REF!</definedName>
    <definedName name="XREF_COLUMN_57" hidden="1">#REF!</definedName>
    <definedName name="XREF_COLUMN_58" hidden="1">#REF!</definedName>
    <definedName name="XREF_COLUMN_59" hidden="1">#REF!</definedName>
    <definedName name="XREF_COLUMN_6" hidden="1">#REF!</definedName>
    <definedName name="XREF_COLUMN_60" hidden="1">#REF!</definedName>
    <definedName name="XREF_COLUMN_61" hidden="1">#REF!</definedName>
    <definedName name="XREF_COLUMN_62" hidden="1">#REF!</definedName>
    <definedName name="XREF_COLUMN_63" hidden="1">#REF!</definedName>
    <definedName name="XREF_COLUMN_64" hidden="1">#REF!</definedName>
    <definedName name="XREF_COLUMN_65" hidden="1">#REF!</definedName>
    <definedName name="XREF_COLUMN_66" hidden="1">#REF!</definedName>
    <definedName name="XREF_COLUMN_7" hidden="1">#REF!</definedName>
    <definedName name="XREF_COLUMN_8" hidden="1">#REF!</definedName>
    <definedName name="XREF_COLUMN_9" hidden="1">#REF!</definedName>
    <definedName name="XRefActiveRow" hidden="1">#REF!</definedName>
    <definedName name="XRefColumnsCount" hidden="1">5</definedName>
    <definedName name="XRefCopy10" hidden="1">#REF!</definedName>
    <definedName name="XRefCopy100" hidden="1">#REF!</definedName>
    <definedName name="XRefCopy100Row" hidden="1">#REF!</definedName>
    <definedName name="XRefCopy101" hidden="1">#REF!</definedName>
    <definedName name="XRefCopy101Row" hidden="1">#REF!</definedName>
    <definedName name="XRefCopy102" hidden="1">#REF!</definedName>
    <definedName name="XRefCopy102Row" hidden="1">#REF!</definedName>
    <definedName name="XRefCopy103" hidden="1">#REF!</definedName>
    <definedName name="XRefCopy104" hidden="1">#REF!</definedName>
    <definedName name="XRefCopy104Row" hidden="1">#REF!</definedName>
    <definedName name="XRefCopy105" hidden="1">#REF!</definedName>
    <definedName name="XRefCopy105Row" hidden="1">#REF!</definedName>
    <definedName name="XRefCopy106" hidden="1">#REF!</definedName>
    <definedName name="XRefCopy106Row" hidden="1">#REF!</definedName>
    <definedName name="XRefCopy107" hidden="1">#REF!</definedName>
    <definedName name="XRefCopy107Row" hidden="1">#REF!</definedName>
    <definedName name="XRefCopy108" hidden="1">#REF!</definedName>
    <definedName name="XRefCopy108Row" hidden="1">#REF!</definedName>
    <definedName name="XRefCopy109" hidden="1">#REF!</definedName>
    <definedName name="XRefCopy109Row" hidden="1">#REF!</definedName>
    <definedName name="XRefCopy10Row" hidden="1">#REF!</definedName>
    <definedName name="XRefCopy11" hidden="1">#REF!</definedName>
    <definedName name="XRefCopy110" hidden="1">#REF!</definedName>
    <definedName name="XRefCopy110Row" hidden="1">#REF!</definedName>
    <definedName name="XRefCopy111" hidden="1">#REF!</definedName>
    <definedName name="XRefCopy111Row" hidden="1">#REF!</definedName>
    <definedName name="XRefCopy112" hidden="1">#REF!</definedName>
    <definedName name="XRefCopy112Row" hidden="1">#REF!</definedName>
    <definedName name="XRefCopy113" hidden="1">#REF!</definedName>
    <definedName name="XRefCopy113Row" hidden="1">#REF!</definedName>
    <definedName name="XRefCopy114" hidden="1">#REF!</definedName>
    <definedName name="XRefCopy114Row" hidden="1">#REF!</definedName>
    <definedName name="XRefCopy115" hidden="1">#REF!</definedName>
    <definedName name="XRefCopy115Row" hidden="1">#REF!</definedName>
    <definedName name="XRefCopy116" hidden="1">#REF!</definedName>
    <definedName name="XRefCopy116Row" hidden="1">#REF!</definedName>
    <definedName name="XRefCopy117" hidden="1">#REF!</definedName>
    <definedName name="XRefCopy117Row" hidden="1">#REF!</definedName>
    <definedName name="XRefCopy118" hidden="1">#REF!</definedName>
    <definedName name="XRefCopy118Row" hidden="1">#REF!</definedName>
    <definedName name="XRefCopy119" hidden="1">#REF!</definedName>
    <definedName name="XRefCopy119Row" hidden="1">#REF!</definedName>
    <definedName name="XRefCopy11Row" hidden="1">#REF!</definedName>
    <definedName name="XRefCopy12" hidden="1">#REF!</definedName>
    <definedName name="XRefCopy120" hidden="1">#REF!</definedName>
    <definedName name="XRefCopy121" hidden="1">#REF!</definedName>
    <definedName name="XRefCopy121Row" hidden="1">#REF!</definedName>
    <definedName name="XRefCopy122" hidden="1">#REF!</definedName>
    <definedName name="XRefCopy122Row" hidden="1">#REF!</definedName>
    <definedName name="XRefCopy123" hidden="1">#REF!</definedName>
    <definedName name="XRefCopy124" hidden="1">#REF!</definedName>
    <definedName name="XRefCopy12Row" hidden="1">#REF!</definedName>
    <definedName name="XRefCopy13" hidden="1">#REF!</definedName>
    <definedName name="XRefCopy13Row"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#REF!</definedName>
    <definedName name="XRefCopy2" hidden="1">#REF!</definedName>
    <definedName name="XRefCopy20" hidden="1">#REF!</definedName>
    <definedName name="XRefCopy20Row" hidden="1">#REF!</definedName>
    <definedName name="XRefCopy21Row" hidden="1">#REF!</definedName>
    <definedName name="XRefCopy22Row" hidden="1">#REF!</definedName>
    <definedName name="XRefCopy23" hidden="1">#REF!</definedName>
    <definedName name="XRefCopy23Row" hidden="1">#REF!</definedName>
    <definedName name="XRefCopy24" hidden="1">#REF!</definedName>
    <definedName name="XRefCopy24Row" hidden="1">#REF!</definedName>
    <definedName name="XRefCopy25Row" hidden="1">#REF!</definedName>
    <definedName name="XRefCopy26" hidden="1">#REF!</definedName>
    <definedName name="XRefCopy26Row" hidden="1">#REF!</definedName>
    <definedName name="XRefCopy27" hidden="1">#REF!</definedName>
    <definedName name="XRefCopy28" hidden="1">#REF!</definedName>
    <definedName name="XRefCopy28Row" hidden="1">#REF!</definedName>
    <definedName name="XRefCopy29" hidden="1">#REF!</definedName>
    <definedName name="XRefCopy2Row" hidden="1">#REF!</definedName>
    <definedName name="XRefCopy3" hidden="1">#REF!</definedName>
    <definedName name="XRefCopy30" hidden="1">#REF!</definedName>
    <definedName name="XRefCopy31" hidden="1">#REF!</definedName>
    <definedName name="XRefCopy32" hidden="1">#REF!</definedName>
    <definedName name="XRefCopy33" hidden="1">#REF!</definedName>
    <definedName name="XRefCopy34" hidden="1">#REF!</definedName>
    <definedName name="XRefCopy35" hidden="1">#REF!</definedName>
    <definedName name="XRefCopy38" hidden="1">#REF!</definedName>
    <definedName name="XRefCopy39" hidden="1">#REF!</definedName>
    <definedName name="XRefCopy3Row" hidden="1">#REF!</definedName>
    <definedName name="XRefCopy4" hidden="1">#REF!</definedName>
    <definedName name="XRefCopy43" hidden="1">#REF!</definedName>
    <definedName name="XRefCopy44" hidden="1">#REF!</definedName>
    <definedName name="XRefCopy46" hidden="1">#REF!</definedName>
    <definedName name="XRefCopy49" hidden="1">#REF!</definedName>
    <definedName name="XRefCopy4Row" hidden="1">#REF!</definedName>
    <definedName name="XRefCopy5" hidden="1">#REF!</definedName>
    <definedName name="XRefCopy52" hidden="1">#REF!</definedName>
    <definedName name="XRefCopy53" hidden="1">#REF!</definedName>
    <definedName name="XRefCopy54" hidden="1">#REF!</definedName>
    <definedName name="XRefCopy55" hidden="1">#REF!</definedName>
    <definedName name="XRefCopy56" hidden="1">#REF!</definedName>
    <definedName name="XRefCopy57" hidden="1">#REF!</definedName>
    <definedName name="XRefCopy57Row" hidden="1">#REF!</definedName>
    <definedName name="XRefCopy58" hidden="1">#REF!</definedName>
    <definedName name="XRefCopy58Row" hidden="1">#REF!</definedName>
    <definedName name="XRefCopy59" hidden="1">#REF!</definedName>
    <definedName name="XRefCopy59Row" hidden="1">#REF!</definedName>
    <definedName name="XRefCopy5Row" hidden="1">#REF!</definedName>
    <definedName name="XRefCopy6" hidden="1">#REF!</definedName>
    <definedName name="XRefCopy60" hidden="1">#REF!</definedName>
    <definedName name="XRefCopy61" hidden="1">#REF!</definedName>
    <definedName name="XRefCopy61Row" hidden="1">#REF!</definedName>
    <definedName name="XRefCopy62" hidden="1">#REF!</definedName>
    <definedName name="XRefCopy62Row" hidden="1">#REF!</definedName>
    <definedName name="XRefCopy63" hidden="1">#REF!</definedName>
    <definedName name="XRefCopy63Row" hidden="1">#REF!</definedName>
    <definedName name="XRefCopy64" hidden="1">#REF!</definedName>
    <definedName name="XRefCopy64Row" hidden="1">#REF!</definedName>
    <definedName name="XRefCopy65" hidden="1">#REF!</definedName>
    <definedName name="XRefCopy65Row" hidden="1">#REF!</definedName>
    <definedName name="XRefCopy66" hidden="1">#REF!</definedName>
    <definedName name="XRefCopy66Row" hidden="1">#REF!</definedName>
    <definedName name="XRefCopy67" hidden="1">#REF!</definedName>
    <definedName name="XRefCopy67Row" hidden="1">#REF!</definedName>
    <definedName name="XRefCopy68" hidden="1">#REF!</definedName>
    <definedName name="XRefCopy68Row" hidden="1">#REF!</definedName>
    <definedName name="XRefCopy69" hidden="1">#REF!</definedName>
    <definedName name="XRefCopy69Row" hidden="1">#REF!</definedName>
    <definedName name="XRefCopy6Row" hidden="1">#REF!</definedName>
    <definedName name="XRefCopy7" hidden="1">#REF!</definedName>
    <definedName name="XRefCopy70" hidden="1">#REF!</definedName>
    <definedName name="XRefCopy70Row" hidden="1">#REF!</definedName>
    <definedName name="XRefCopy71" hidden="1">#REF!</definedName>
    <definedName name="XRefCopy71Row" hidden="1">#REF!</definedName>
    <definedName name="XRefCopy72" hidden="1">#REF!</definedName>
    <definedName name="XRefCopy73" hidden="1">#REF!</definedName>
    <definedName name="XRefCopy74" hidden="1">#REF!</definedName>
    <definedName name="XRefCopy75" hidden="1">#REF!</definedName>
    <definedName name="XRefCopy75Row" hidden="1">#REF!</definedName>
    <definedName name="XRefCopy76" hidden="1">#REF!</definedName>
    <definedName name="XRefCopy77" hidden="1">#REF!</definedName>
    <definedName name="XRefCopy78" hidden="1">#REF!</definedName>
    <definedName name="XRefCopy78Row" hidden="1">#REF!</definedName>
    <definedName name="XRefCopy79" hidden="1">#REF!</definedName>
    <definedName name="XRefCopy79Row" hidden="1">#REF!</definedName>
    <definedName name="XRefCopy7Row" hidden="1">#REF!</definedName>
    <definedName name="XRefCopy8" hidden="1">#REF!</definedName>
    <definedName name="XRefCopy80" hidden="1">#REF!</definedName>
    <definedName name="XRefCopy81" hidden="1">#REF!</definedName>
    <definedName name="XRefCopy82" hidden="1">#REF!</definedName>
    <definedName name="XRefCopy82Row" hidden="1">#REF!</definedName>
    <definedName name="XRefCopy83" hidden="1">#REF!</definedName>
    <definedName name="XRefCopy83Row" hidden="1">#REF!</definedName>
    <definedName name="XRefCopy84" hidden="1">#REF!</definedName>
    <definedName name="XRefCopy84Row" hidden="1">#REF!</definedName>
    <definedName name="XRefCopy85" hidden="1">#REF!</definedName>
    <definedName name="XRefCopy85Row" hidden="1">#REF!</definedName>
    <definedName name="XRefCopy86" hidden="1">#REF!</definedName>
    <definedName name="XRefCopy86Row" hidden="1">#REF!</definedName>
    <definedName name="XRefCopy87" hidden="1">#REF!</definedName>
    <definedName name="XRefCopy87Row" hidden="1">#REF!</definedName>
    <definedName name="XRefCopy88" hidden="1">#REF!</definedName>
    <definedName name="XRefCopy88Row" hidden="1">#REF!</definedName>
    <definedName name="XRefCopy89" hidden="1">#REF!</definedName>
    <definedName name="XRefCopy89Row" hidden="1">#REF!</definedName>
    <definedName name="XRefCopy8Row" hidden="1">#REF!</definedName>
    <definedName name="XRefCopy9" hidden="1">#REF!</definedName>
    <definedName name="XRefCopy90" hidden="1">#REF!</definedName>
    <definedName name="XRefCopy90Row" hidden="1">#REF!</definedName>
    <definedName name="XRefCopy91" hidden="1">#REF!</definedName>
    <definedName name="XRefCopy91Row" hidden="1">#REF!</definedName>
    <definedName name="XRefCopy92" hidden="1">#REF!</definedName>
    <definedName name="XRefCopy92Row" hidden="1">#REF!</definedName>
    <definedName name="XRefCopy93" hidden="1">#REF!</definedName>
    <definedName name="XRefCopy93Row" hidden="1">#REF!</definedName>
    <definedName name="XRefCopy94" hidden="1">#REF!</definedName>
    <definedName name="XRefCopy94Row" hidden="1">#REF!</definedName>
    <definedName name="XRefCopy95" hidden="1">#REF!</definedName>
    <definedName name="XRefCopy95Row" hidden="1">#REF!</definedName>
    <definedName name="XRefCopy96" hidden="1">#REF!</definedName>
    <definedName name="XRefCopy96Row" hidden="1">#REF!</definedName>
    <definedName name="XRefCopy97" hidden="1">#REF!</definedName>
    <definedName name="XRefCopy97Row" hidden="1">#REF!</definedName>
    <definedName name="XRefCopy98" hidden="1">#REF!</definedName>
    <definedName name="XRefCopy98Row" hidden="1">#REF!</definedName>
    <definedName name="XRefCopy99" hidden="1">#REF!</definedName>
    <definedName name="XRefCopy99Row" hidden="1">#REF!</definedName>
    <definedName name="XRefCopy9Row" hidden="1">#REF!</definedName>
    <definedName name="XRefCopyRangeCount" hidden="1">26</definedName>
    <definedName name="XRefPaste1" hidden="1">#REF!</definedName>
    <definedName name="XRefPaste10" hidden="1">#REF!</definedName>
    <definedName name="XRefPaste100" hidden="1">#REF!</definedName>
    <definedName name="XRefPaste100Row" hidden="1">#REF!</definedName>
    <definedName name="XRefPaste101" hidden="1">#REF!</definedName>
    <definedName name="XRefPaste101Row" hidden="1">#REF!</definedName>
    <definedName name="XRefPaste102" hidden="1">#REF!</definedName>
    <definedName name="XRefPaste102Row" hidden="1">#REF!</definedName>
    <definedName name="XRefPaste103" hidden="1">#REF!</definedName>
    <definedName name="XRefPaste103Row" hidden="1">#REF!</definedName>
    <definedName name="XRefPaste104" hidden="1">#REF!</definedName>
    <definedName name="XRefPaste104Row" hidden="1">#REF!</definedName>
    <definedName name="XRefPaste105" hidden="1">#REF!</definedName>
    <definedName name="XRefPaste105Row" hidden="1">#REF!</definedName>
    <definedName name="XRefPaste106" hidden="1">#REF!</definedName>
    <definedName name="XRefPaste106Row" hidden="1">#REF!</definedName>
    <definedName name="XRefPaste107" hidden="1">#REF!</definedName>
    <definedName name="XRefPaste107Row" hidden="1">#REF!</definedName>
    <definedName name="XRefPaste108" hidden="1">#REF!</definedName>
    <definedName name="XRefPaste108Row" hidden="1">#REF!</definedName>
    <definedName name="XRefPaste109" hidden="1">#REF!</definedName>
    <definedName name="XRefPaste109Row" hidden="1">#REF!</definedName>
    <definedName name="XRefPaste10Row" hidden="1">#REF!</definedName>
    <definedName name="XRefPaste11" hidden="1">#REF!</definedName>
    <definedName name="XRefPaste110" hidden="1">#REF!</definedName>
    <definedName name="XRefPaste110Row"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1Row" hidden="1">#REF!</definedName>
    <definedName name="XRefPaste2" hidden="1">#REF!</definedName>
    <definedName name="XRefPaste20" hidden="1">#REF!</definedName>
    <definedName name="XRefPaste20Row" hidden="1">#REF!</definedName>
    <definedName name="XRefPaste21" hidden="1">#REF!</definedName>
    <definedName name="XRefPaste21Row" hidden="1">#REF!</definedName>
    <definedName name="XRefPaste22" hidden="1">#REF!</definedName>
    <definedName name="XRefPaste23" hidden="1">#REF!</definedName>
    <definedName name="XRefPaste25" hidden="1">#REF!</definedName>
    <definedName name="XRefPaste25Row" hidden="1">#REF!</definedName>
    <definedName name="XRefPaste26" hidden="1">#REF!</definedName>
    <definedName name="XRefPaste27" hidden="1">#REF!</definedName>
    <definedName name="XRefPaste28" hidden="1">#REF!</definedName>
    <definedName name="XRefPaste2Row" hidden="1">#REF!</definedName>
    <definedName name="XRefPaste3" hidden="1">#REF!</definedName>
    <definedName name="XRefPaste30" hidden="1">#REF!</definedName>
    <definedName name="XRefPaste33" hidden="1">#REF!</definedName>
    <definedName name="XRefPaste34" hidden="1">#REF!</definedName>
    <definedName name="XRefPaste35" hidden="1">#REF!</definedName>
    <definedName name="XRefPaste36" hidden="1">#REF!</definedName>
    <definedName name="XRefPaste39" hidden="1">#REF!</definedName>
    <definedName name="XRefPaste3Row" hidden="1">#REF!</definedName>
    <definedName name="XRefPaste4" hidden="1">#REF!</definedName>
    <definedName name="XRefPaste40" hidden="1">#REF!</definedName>
    <definedName name="XRefPaste41" hidden="1">#REF!</definedName>
    <definedName name="XRefPaste44" hidden="1">#REF!</definedName>
    <definedName name="XRefPaste46" hidden="1">#REF!</definedName>
    <definedName name="XRefPaste47" hidden="1">#REF!</definedName>
    <definedName name="XRefPaste49" hidden="1">#REF!</definedName>
    <definedName name="XRefPaste4Row" hidden="1">#REF!</definedName>
    <definedName name="XRefPaste5" hidden="1">#REF!</definedName>
    <definedName name="XRefPaste50" hidden="1">#REF!</definedName>
    <definedName name="XRefPaste51" hidden="1">#REF!</definedName>
    <definedName name="XRefPaste52" hidden="1">#REF!</definedName>
    <definedName name="XRefPaste53" hidden="1">#REF!</definedName>
    <definedName name="XRefPaste54" hidden="1">#REF!</definedName>
    <definedName name="XRefPaste54Row" hidden="1">#REF!</definedName>
    <definedName name="XRefPaste55" hidden="1">#REF!</definedName>
    <definedName name="XRefPaste55Row" hidden="1">#REF!</definedName>
    <definedName name="XRefPaste56" hidden="1">#REF!</definedName>
    <definedName name="XRefPaste56Row" hidden="1">#REF!</definedName>
    <definedName name="XRefPaste57" hidden="1">#REF!</definedName>
    <definedName name="XRefPaste57Row" hidden="1">#REF!</definedName>
    <definedName name="XRefPaste58" hidden="1">#REF!</definedName>
    <definedName name="XRefPaste58Row" hidden="1">#REF!</definedName>
    <definedName name="XRefPaste59" hidden="1">#REF!</definedName>
    <definedName name="XRefPaste59Row" hidden="1">#REF!</definedName>
    <definedName name="XRefPaste5Row" hidden="1">#REF!</definedName>
    <definedName name="XRefPaste6" hidden="1">#REF!</definedName>
    <definedName name="XRefPaste60" hidden="1">#REF!</definedName>
    <definedName name="XRefPaste60Row" hidden="1">#REF!</definedName>
    <definedName name="XRefPaste61" hidden="1">#REF!</definedName>
    <definedName name="XRefPaste61Row" hidden="1">#REF!</definedName>
    <definedName name="XRefPaste62" hidden="1">#REF!</definedName>
    <definedName name="XRefPaste62Row" hidden="1">#REF!</definedName>
    <definedName name="XRefPaste63" hidden="1">#REF!</definedName>
    <definedName name="XRefPaste63Row" hidden="1">#REF!</definedName>
    <definedName name="XRefPaste64" hidden="1">#REF!</definedName>
    <definedName name="XRefPaste64Row" hidden="1">#REF!</definedName>
    <definedName name="XRefPaste65" hidden="1">#REF!</definedName>
    <definedName name="XRefPaste65Row" hidden="1">#REF!</definedName>
    <definedName name="XRefPaste66" hidden="1">#REF!</definedName>
    <definedName name="XRefPaste66Row" hidden="1">#REF!</definedName>
    <definedName name="XRefPaste67" hidden="1">#REF!</definedName>
    <definedName name="XRefPaste67Row" hidden="1">#REF!</definedName>
    <definedName name="XRefPaste68" hidden="1">#REF!</definedName>
    <definedName name="XRefPaste68Row" hidden="1">#REF!</definedName>
    <definedName name="XRefPaste6Row" hidden="1">#REF!</definedName>
    <definedName name="XRefPaste7" hidden="1">#REF!</definedName>
    <definedName name="XRefPaste70" hidden="1">#REF!</definedName>
    <definedName name="XRefPaste70Row" hidden="1">#REF!</definedName>
    <definedName name="XRefPaste71" hidden="1">#REF!</definedName>
    <definedName name="XRefPaste71Row" hidden="1">#REF!</definedName>
    <definedName name="XRefPaste72" hidden="1">#REF!</definedName>
    <definedName name="XRefPaste72Row" hidden="1">#REF!</definedName>
    <definedName name="XRefPaste73" hidden="1">#REF!</definedName>
    <definedName name="XRefPaste73Row" hidden="1">#REF!</definedName>
    <definedName name="XRefPaste74" hidden="1">#REF!</definedName>
    <definedName name="XRefPaste74Row" hidden="1">#REF!</definedName>
    <definedName name="XRefPaste75" hidden="1">#REF!</definedName>
    <definedName name="XRefPaste75Row" hidden="1">#REF!</definedName>
    <definedName name="XRefPaste76" hidden="1">#REF!</definedName>
    <definedName name="XRefPaste76Row" hidden="1">#REF!</definedName>
    <definedName name="XRefPaste77" hidden="1">#REF!</definedName>
    <definedName name="XRefPaste77Row" hidden="1">#REF!</definedName>
    <definedName name="XRefPaste78" hidden="1">#REF!</definedName>
    <definedName name="XRefPaste78Row" hidden="1">#REF!</definedName>
    <definedName name="XRefPaste79" hidden="1">#REF!</definedName>
    <definedName name="XRefPaste79Row" hidden="1">#REF!</definedName>
    <definedName name="XRefPaste7Row" hidden="1">#REF!</definedName>
    <definedName name="XRefPaste8" hidden="1">#REF!</definedName>
    <definedName name="XRefPaste80" hidden="1">#REF!</definedName>
    <definedName name="XRefPaste80Row" hidden="1">#REF!</definedName>
    <definedName name="XRefPaste81" hidden="1">#REF!</definedName>
    <definedName name="XRefPaste81Row" hidden="1">#REF!</definedName>
    <definedName name="XRefPaste82" hidden="1">#REF!</definedName>
    <definedName name="XRefPaste82Row" hidden="1">#REF!</definedName>
    <definedName name="XRefPaste83" hidden="1">#REF!</definedName>
    <definedName name="XRefPaste83Row" hidden="1">#REF!</definedName>
    <definedName name="XRefPaste84" hidden="1">#REF!</definedName>
    <definedName name="XRefPaste84Row" hidden="1">#REF!</definedName>
    <definedName name="XRefPaste85" hidden="1">#REF!</definedName>
    <definedName name="XRefPaste85Row" hidden="1">#REF!</definedName>
    <definedName name="XRefPaste86" hidden="1">#REF!</definedName>
    <definedName name="XRefPaste86Row" hidden="1">#REF!</definedName>
    <definedName name="XRefPaste87" hidden="1">#REF!</definedName>
    <definedName name="XRefPaste87Row" hidden="1">#REF!</definedName>
    <definedName name="XRefPaste88" hidden="1">#REF!</definedName>
    <definedName name="XRefPaste88Row" hidden="1">#REF!</definedName>
    <definedName name="XRefPaste89" hidden="1">#REF!</definedName>
    <definedName name="XRefPaste89Row" hidden="1">#REF!</definedName>
    <definedName name="XRefPaste8Row" hidden="1">#REF!</definedName>
    <definedName name="XRefPaste9" hidden="1">#REF!</definedName>
    <definedName name="XRefPaste90" hidden="1">#REF!</definedName>
    <definedName name="XRefPaste90Row" hidden="1">#REF!</definedName>
    <definedName name="XRefPaste91" hidden="1">#REF!</definedName>
    <definedName name="XRefPaste91Row" hidden="1">#REF!</definedName>
    <definedName name="XRefPaste92" hidden="1">#REF!</definedName>
    <definedName name="XRefPaste92Row" hidden="1">#REF!</definedName>
    <definedName name="XRefPaste93" hidden="1">#REF!</definedName>
    <definedName name="XRefPaste93Row" hidden="1">#REF!</definedName>
    <definedName name="XRefPaste94" hidden="1">#REF!</definedName>
    <definedName name="XRefPaste94Row" hidden="1">#REF!</definedName>
    <definedName name="XRefPaste95" hidden="1">#REF!</definedName>
    <definedName name="XRefPaste95Row" hidden="1">#REF!</definedName>
    <definedName name="XRefPaste96" hidden="1">#REF!</definedName>
    <definedName name="XRefPaste96Row" hidden="1">#REF!</definedName>
    <definedName name="XRefPaste97" hidden="1">#REF!</definedName>
    <definedName name="XRefPaste97Row" hidden="1">#REF!</definedName>
    <definedName name="XRefPaste98" hidden="1">#REF!</definedName>
    <definedName name="XRefPaste98Row" hidden="1">#REF!</definedName>
    <definedName name="XRefPaste99" hidden="1">#REF!</definedName>
    <definedName name="XRefPaste99Row" hidden="1">#REF!</definedName>
    <definedName name="XRefPaste9Row" hidden="1">#REF!</definedName>
    <definedName name="XRefPasteRangeCount" hidden="1">1</definedName>
    <definedName name="xrt" hidden="1">{#N/A,#N/A,FALSE,"OSBL"}</definedName>
    <definedName name="xt" hidden="1">{#N/A,#N/A,FALSE,"PGW"}</definedName>
    <definedName name="xxx" hidden="1">{#N/A,#N/A,FALSE,"ACQ_GRAPHS";#N/A,#N/A,FALSE,"T_1 GRAPHS";#N/A,#N/A,FALSE,"T_2 GRAPHS";#N/A,#N/A,FALSE,"COMB_GRAPHS"}</definedName>
    <definedName name="xxxx" hidden="1">{#N/A,#N/A,FALSE,"Turnover"}</definedName>
    <definedName name="xxxxx" hidden="1">{#N/A,#N/A,FALSE,"Calc";#N/A,#N/A,FALSE,"Sensitivity";#N/A,#N/A,FALSE,"LT Earn.Dil.";#N/A,#N/A,FALSE,"Dil. AVP"}</definedName>
    <definedName name="xxxxxx" hidden="1">{"Frgen",#N/A,FALSE,"A";"Résu",#N/A,FALSE,"A"}</definedName>
    <definedName name="xxxxxxxxxxxxx" hidden="1">{"FrgénEst",#N/A,FALSE,"A";"RésuEst",#N/A,FALSE,"A"}</definedName>
    <definedName name="year">#REF!</definedName>
    <definedName name="Year_205PE">#REF!</definedName>
    <definedName name="years">#REF!</definedName>
    <definedName name="yhn" hidden="1">{#N/A,#N/A,FALSE,"Model";#N/A,#N/A,FALSE,"Division"}</definedName>
    <definedName name="YOGESH" hidden="1">{#N/A,#N/A,FALSE,"COMP"}</definedName>
    <definedName name="YTD_A">#REF!</definedName>
    <definedName name="YTD_A_202">#REF!</definedName>
    <definedName name="YTD_A_203">#REF!</definedName>
    <definedName name="YTD_A_204">#REF!</definedName>
    <definedName name="YTD_A_205">#REF!</definedName>
    <definedName name="YTD_A_213">#REF!</definedName>
    <definedName name="YTD_A_215">#REF!</definedName>
    <definedName name="YTD_A_241">#REF!</definedName>
    <definedName name="YTD_A_401">#REF!</definedName>
    <definedName name="YTD_A_501">#REF!</definedName>
    <definedName name="YTD_A_665">#REF!</definedName>
    <definedName name="YTD_B">#REF!</definedName>
    <definedName name="YTD_B_202">#REF!</definedName>
    <definedName name="YTD_B_203">#REF!</definedName>
    <definedName name="YTD_B_204">#REF!</definedName>
    <definedName name="YTD_B_205">#REF!</definedName>
    <definedName name="YTD_B_213">#REF!</definedName>
    <definedName name="YTD_B_215">#REF!</definedName>
    <definedName name="YTD_B_241">#REF!</definedName>
    <definedName name="YTD_B_401">#REF!</definedName>
    <definedName name="YTD_B_501">#REF!</definedName>
    <definedName name="YTD_B_665">#REF!</definedName>
    <definedName name="YTD_BS">#REF!</definedName>
    <definedName name="YTD_Budget">#REF!</definedName>
    <definedName name="ytytyt" hidden="1">{"mgmt forecast",#N/A,FALSE,"Mgmt Forecast";"dcf table",#N/A,FALSE,"Mgmt Forecast";"sensitivity",#N/A,FALSE,"Mgmt Forecast";"table inputs",#N/A,FALSE,"Mgmt Forecast";"calculations",#N/A,FALSE,"Mgmt Forecast"}</definedName>
    <definedName name="yy" hidden="1">{"consolidated",#N/A,FALSE,"Sheet1";"cms",#N/A,FALSE,"Sheet1";"fse",#N/A,FALSE,"Sheet1"}</definedName>
    <definedName name="yyy" hidden="1">{#N/A,#N/A,FALSE,"PGW"}</definedName>
    <definedName name="z" hidden="1">{#N/A,#N/A,FALSE,"COMP"}</definedName>
    <definedName name="Z_14E129CE_A7C1_11D5_91BA_00306E01C422_.wvu.PrintTitles" hidden="1">#REF!</definedName>
    <definedName name="Z_14E129CF_A7C1_11D5_91BA_00306E01C422_.wvu.PrintTitles" hidden="1">#REF!</definedName>
    <definedName name="Z_5EC7122A_2F1A_11D9_A08B_000129091764_.wvu.Cols" hidden="1">#REF!</definedName>
    <definedName name="Z_5EC7122A_2F1A_11D9_A08B_000129091764_.wvu.Rows" hidden="1">#REF!,#REF!</definedName>
    <definedName name="Z_BCCE95A1_850E_11D6_94AC_0002B3321F85_.wvu.Cols" hidden="1">#REF!</definedName>
    <definedName name="Z_BCCE95A1_850E_11D6_94AC_0002B3321F85_.wvu.PrintTitles" hidden="1">#REF!</definedName>
    <definedName name="Z_BEABC214_6C4C_11D6_92C1_00306E01C422_.wvu.Cols" hidden="1">#REF!</definedName>
    <definedName name="Z_BEABC214_6C4C_11D6_92C1_00306E01C422_.wvu.PrintTitles" hidden="1">#REF!</definedName>
    <definedName name="Z_F427A64C_FE10_44C0_967F_4CBEA5B447DC_.wvu.Cols" hidden="1">#REF!,#REF!,#REF!,#REF!,#REF!,#REF!,#REF!,#REF!</definedName>
    <definedName name="za" hidden="1">{#N/A,#N/A,FALSE,"Model";#N/A,#N/A,FALSE,"Division"}</definedName>
    <definedName name="zaCQW" hidden="1">{"turnover",#N/A,FALSE;"profits",#N/A,FALSE;"cash",#N/A,FALSE}</definedName>
    <definedName name="zam">#REF!</definedName>
    <definedName name="zaq" hidden="1">{#N/A,#N/A,FALSE,"Calc";#N/A,#N/A,FALSE,"Sensitivity";#N/A,#N/A,FALSE,"LT Earn.Dil.";#N/A,#N/A,FALSE,"Dil. AVP"}</definedName>
    <definedName name="zer" hidden="1">{#N/A,#N/A,FALSE,"Calc";#N/A,#N/A,FALSE,"Sensitivity";#N/A,#N/A,FALSE,"LT Earn.Dil.";#N/A,#N/A,FALSE,"Dil. AVP"}</definedName>
    <definedName name="zesewe" hidden="1">{#N/A,#N/A,FALSE,"FREE"}</definedName>
    <definedName name="zim">#REF!</definedName>
    <definedName name="zz" hidden="1">{#N/A,#N/A,FALSE,"PGW"}</definedName>
    <definedName name="zzxz" hidden="1">{#N/A,#N/A,FALSE,"COMP"}</definedName>
    <definedName name="ZZZ" hidden="1">{#N/A,#N/A,FALSE,"PGW"}</definedName>
    <definedName name="zzzzzzz" hidden="1">{"Frgen",#N/A,FALSE,"A";"Résu",#N/A,FALSE,"A"}</definedName>
    <definedName name="zzzzzzzzzzzzzz" hidden="1">{"Frgen",#N/A,FALSE,"A";"Résu",#N/A,FALSE,"A"}</definedName>
    <definedName name="별지66"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손익계산서"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이쁘니"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총괄표"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충돌">#REF!</definedName>
    <definedName name="충돌2">#REF!</definedName>
    <definedName name="ㅏ나앙"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ㅏ앙"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3" i="5" l="1"/>
  <c r="F113" i="5"/>
  <c r="E113" i="5"/>
  <c r="E19" i="1"/>
  <c r="E20" i="1"/>
  <c r="K14" i="7"/>
  <c r="J14" i="7"/>
  <c r="F11" i="7"/>
  <c r="K10" i="7"/>
  <c r="J10" i="7"/>
  <c r="K8" i="7"/>
  <c r="J8" i="7"/>
  <c r="K5" i="7"/>
  <c r="J5" i="7"/>
  <c r="K4" i="7"/>
  <c r="J4" i="7"/>
  <c r="I5" i="7"/>
  <c r="H4" i="7"/>
  <c r="G3" i="7"/>
  <c r="G10" i="7" s="1"/>
  <c r="F3" i="7"/>
  <c r="F4" i="7" s="1"/>
  <c r="E4" i="7"/>
  <c r="F10" i="6"/>
  <c r="F11" i="6" s="1"/>
  <c r="E10" i="6"/>
  <c r="E12" i="6" s="1"/>
  <c r="K4" i="6"/>
  <c r="J4" i="6"/>
  <c r="K110" i="5"/>
  <c r="J110" i="5"/>
  <c r="I109" i="5"/>
  <c r="H109" i="5"/>
  <c r="G109" i="5"/>
  <c r="I101" i="5"/>
  <c r="H101" i="5"/>
  <c r="F109" i="5"/>
  <c r="E109" i="5"/>
  <c r="K91" i="5"/>
  <c r="K90" i="5"/>
  <c r="K88" i="5"/>
  <c r="K89" i="5" s="1"/>
  <c r="I88" i="5"/>
  <c r="I89" i="5" s="1"/>
  <c r="H88" i="5"/>
  <c r="H89" i="5" s="1"/>
  <c r="G88" i="5"/>
  <c r="G89" i="5" s="1"/>
  <c r="F88" i="5"/>
  <c r="F89" i="5" s="1"/>
  <c r="J86" i="5"/>
  <c r="J90" i="5" s="1"/>
  <c r="E86" i="5"/>
  <c r="E88" i="5" s="1"/>
  <c r="K85" i="5"/>
  <c r="K83" i="5"/>
  <c r="K84" i="5" s="1"/>
  <c r="J83" i="5"/>
  <c r="J85" i="5" s="1"/>
  <c r="I82" i="5"/>
  <c r="I83" i="5" s="1"/>
  <c r="I84" i="5" s="1"/>
  <c r="H82" i="5"/>
  <c r="H83" i="5" s="1"/>
  <c r="H84" i="5" s="1"/>
  <c r="G82" i="5"/>
  <c r="G83" i="5" s="1"/>
  <c r="G84" i="5" s="1"/>
  <c r="F67" i="5"/>
  <c r="E67" i="5"/>
  <c r="K58" i="5"/>
  <c r="J58" i="5"/>
  <c r="I58" i="5"/>
  <c r="H58" i="5"/>
  <c r="G58" i="5"/>
  <c r="K57" i="5"/>
  <c r="J57" i="5"/>
  <c r="I57" i="5"/>
  <c r="G56" i="5"/>
  <c r="F56" i="5"/>
  <c r="F57" i="5"/>
  <c r="E58" i="5"/>
  <c r="K52" i="5"/>
  <c r="J52" i="5"/>
  <c r="I52" i="5"/>
  <c r="H52" i="5"/>
  <c r="G52" i="5"/>
  <c r="K49" i="5"/>
  <c r="J49" i="5"/>
  <c r="I49" i="5"/>
  <c r="H49" i="5"/>
  <c r="G48" i="5"/>
  <c r="G49" i="5" s="1"/>
  <c r="F49" i="5"/>
  <c r="E45" i="5"/>
  <c r="E42" i="5"/>
  <c r="K40" i="5"/>
  <c r="K41" i="5" s="1"/>
  <c r="I40" i="5"/>
  <c r="H40" i="5"/>
  <c r="G40" i="5"/>
  <c r="I38" i="5"/>
  <c r="I37" i="5"/>
  <c r="H37" i="5"/>
  <c r="G37" i="5"/>
  <c r="G38" i="5" s="1"/>
  <c r="K33" i="5"/>
  <c r="K34" i="5" s="1"/>
  <c r="J33" i="5"/>
  <c r="J34" i="5" s="1"/>
  <c r="I33" i="5"/>
  <c r="I34" i="5" s="1"/>
  <c r="H33" i="5"/>
  <c r="H34" i="5" s="1"/>
  <c r="G33" i="5"/>
  <c r="G34" i="5" s="1"/>
  <c r="I30" i="5"/>
  <c r="H30" i="5"/>
  <c r="G30" i="5"/>
  <c r="K29" i="5"/>
  <c r="K37" i="5" s="1"/>
  <c r="J29" i="5"/>
  <c r="J30" i="5" s="1"/>
  <c r="F29" i="5"/>
  <c r="F33" i="5" s="1"/>
  <c r="F34" i="5" s="1"/>
  <c r="E29" i="5"/>
  <c r="E33" i="5" s="1"/>
  <c r="E34" i="5" s="1"/>
  <c r="K28" i="5"/>
  <c r="J28" i="5"/>
  <c r="I28" i="5"/>
  <c r="G28" i="5"/>
  <c r="G31" i="5" s="1"/>
  <c r="H27" i="5"/>
  <c r="H57" i="5" s="1"/>
  <c r="G27" i="5"/>
  <c r="G57" i="5" s="1"/>
  <c r="F28" i="5"/>
  <c r="E28" i="5"/>
  <c r="K26" i="5"/>
  <c r="J26" i="5"/>
  <c r="I26" i="5"/>
  <c r="H26" i="5"/>
  <c r="G26" i="5"/>
  <c r="K20" i="5"/>
  <c r="J20" i="5"/>
  <c r="I20" i="5"/>
  <c r="H20" i="5"/>
  <c r="G20" i="5"/>
  <c r="K19" i="5"/>
  <c r="J19" i="5"/>
  <c r="I19" i="5"/>
  <c r="H19" i="5"/>
  <c r="G19" i="5"/>
  <c r="F13" i="5"/>
  <c r="F19" i="5" s="1"/>
  <c r="K8" i="4"/>
  <c r="J8" i="4"/>
  <c r="I8" i="4"/>
  <c r="H8" i="4"/>
  <c r="G8" i="4"/>
  <c r="F8" i="4"/>
  <c r="E8" i="4"/>
  <c r="K7" i="4"/>
  <c r="J7" i="4"/>
  <c r="H7" i="4"/>
  <c r="G7" i="4"/>
  <c r="F7" i="4"/>
  <c r="E7" i="4"/>
  <c r="I26" i="3"/>
  <c r="H26" i="3"/>
  <c r="G26" i="3"/>
  <c r="F26" i="3"/>
  <c r="I24" i="3"/>
  <c r="H24" i="3"/>
  <c r="G24" i="3"/>
  <c r="F24" i="3"/>
  <c r="E24" i="3"/>
  <c r="K20" i="3"/>
  <c r="J20" i="3"/>
  <c r="H20" i="3"/>
  <c r="G20" i="3"/>
  <c r="F20" i="3"/>
  <c r="J19" i="3"/>
  <c r="J24" i="3" s="1"/>
  <c r="G19" i="3"/>
  <c r="K15" i="3"/>
  <c r="J15" i="3"/>
  <c r="G15" i="3"/>
  <c r="F15" i="3"/>
  <c r="E15" i="3"/>
  <c r="G13" i="3"/>
  <c r="E13" i="3"/>
  <c r="K11" i="3"/>
  <c r="J11" i="3"/>
  <c r="I11" i="3"/>
  <c r="F11" i="3"/>
  <c r="K10" i="3"/>
  <c r="F10" i="3"/>
  <c r="E10" i="3"/>
  <c r="I9" i="3"/>
  <c r="H9" i="3"/>
  <c r="F9" i="3"/>
  <c r="E9" i="3"/>
  <c r="K8" i="3"/>
  <c r="K13" i="3" s="1"/>
  <c r="J8" i="3"/>
  <c r="J13" i="3" s="1"/>
  <c r="E8" i="3"/>
  <c r="F8" i="3"/>
  <c r="K6" i="3"/>
  <c r="K19" i="3" s="1"/>
  <c r="K26" i="3" s="1"/>
  <c r="J6" i="3"/>
  <c r="G6" i="3"/>
  <c r="F6" i="3"/>
  <c r="F26" i="5" s="1"/>
  <c r="E6" i="3"/>
  <c r="E19" i="3" s="1"/>
  <c r="E4" i="6" s="1"/>
  <c r="I4" i="3"/>
  <c r="I6" i="3" s="1"/>
  <c r="H4" i="3"/>
  <c r="H6" i="3" s="1"/>
  <c r="I3" i="3"/>
  <c r="I16" i="3" s="1"/>
  <c r="H3" i="3"/>
  <c r="G3" i="3"/>
  <c r="F3" i="3"/>
  <c r="J20" i="2"/>
  <c r="I20" i="2"/>
  <c r="H20" i="2"/>
  <c r="E20" i="2"/>
  <c r="K13" i="2"/>
  <c r="J13" i="2"/>
  <c r="I13" i="2"/>
  <c r="H13" i="2"/>
  <c r="G13" i="2"/>
  <c r="F13" i="2"/>
  <c r="E13" i="2"/>
  <c r="K11" i="2"/>
  <c r="J11" i="2"/>
  <c r="I11" i="2"/>
  <c r="H11" i="2"/>
  <c r="G11" i="2"/>
  <c r="F11" i="2"/>
  <c r="E11" i="2"/>
  <c r="K9" i="2"/>
  <c r="J9" i="2"/>
  <c r="I9" i="2"/>
  <c r="H9" i="2"/>
  <c r="G9" i="2"/>
  <c r="F9" i="2"/>
  <c r="E9" i="2"/>
  <c r="K5" i="2"/>
  <c r="J5" i="2"/>
  <c r="I5" i="2"/>
  <c r="H5" i="2"/>
  <c r="G5" i="2"/>
  <c r="F5" i="2"/>
  <c r="E5" i="2"/>
  <c r="K109" i="1"/>
  <c r="J109" i="1"/>
  <c r="I109" i="1"/>
  <c r="H109" i="1"/>
  <c r="G108" i="1"/>
  <c r="G109" i="1" s="1"/>
  <c r="F108" i="1"/>
  <c r="F109" i="1" s="1"/>
  <c r="E108" i="1"/>
  <c r="K91" i="1"/>
  <c r="K92" i="1" s="1"/>
  <c r="K93" i="1" s="1"/>
  <c r="H91" i="1"/>
  <c r="G91" i="1"/>
  <c r="K90" i="1"/>
  <c r="H90" i="1"/>
  <c r="G90" i="1"/>
  <c r="F90" i="1"/>
  <c r="K89" i="1"/>
  <c r="H89" i="1"/>
  <c r="K88" i="1"/>
  <c r="H88" i="1"/>
  <c r="G88" i="1"/>
  <c r="G89" i="1" s="1"/>
  <c r="J86" i="1"/>
  <c r="J88" i="1" s="1"/>
  <c r="J89" i="1" s="1"/>
  <c r="I86" i="1"/>
  <c r="I90" i="1" s="1"/>
  <c r="F86" i="1"/>
  <c r="F91" i="1" s="1"/>
  <c r="K85" i="1"/>
  <c r="K84" i="1"/>
  <c r="J84" i="1"/>
  <c r="I84" i="1"/>
  <c r="K83" i="1"/>
  <c r="J83" i="1"/>
  <c r="J85" i="1" s="1"/>
  <c r="I83" i="1"/>
  <c r="I85" i="1" s="1"/>
  <c r="H83" i="1"/>
  <c r="H85" i="1" s="1"/>
  <c r="G83" i="1"/>
  <c r="G92" i="1" s="1"/>
  <c r="G93" i="1" s="1"/>
  <c r="E86" i="1"/>
  <c r="E91" i="1" s="1"/>
  <c r="L67" i="1"/>
  <c r="K67" i="1"/>
  <c r="J67" i="1"/>
  <c r="I67" i="1"/>
  <c r="H67" i="1"/>
  <c r="G67" i="1"/>
  <c r="F67" i="1"/>
  <c r="E67" i="1"/>
  <c r="I62" i="1"/>
  <c r="H61" i="1"/>
  <c r="K58" i="1"/>
  <c r="J58" i="1"/>
  <c r="I58" i="1"/>
  <c r="H58" i="1"/>
  <c r="G58" i="1"/>
  <c r="K57" i="1"/>
  <c r="J57" i="1"/>
  <c r="I57" i="1"/>
  <c r="I56" i="1"/>
  <c r="H56" i="1"/>
  <c r="G56" i="1"/>
  <c r="F56" i="1"/>
  <c r="F54" i="1"/>
  <c r="E54" i="1"/>
  <c r="K52" i="1"/>
  <c r="J52" i="1"/>
  <c r="I52" i="1"/>
  <c r="H52" i="1"/>
  <c r="G52" i="1"/>
  <c r="F52" i="1"/>
  <c r="F58" i="1"/>
  <c r="E58" i="1"/>
  <c r="K49" i="1"/>
  <c r="J49" i="1"/>
  <c r="H49" i="1"/>
  <c r="G49" i="1"/>
  <c r="F49" i="1"/>
  <c r="I49" i="1"/>
  <c r="K46" i="1"/>
  <c r="J46" i="1"/>
  <c r="E45" i="1"/>
  <c r="E42" i="1"/>
  <c r="L40" i="1"/>
  <c r="E40" i="1"/>
  <c r="G37" i="1"/>
  <c r="F33" i="1"/>
  <c r="F34" i="1" s="1"/>
  <c r="E33" i="1"/>
  <c r="E34" i="1" s="1"/>
  <c r="F30" i="1"/>
  <c r="E30" i="1"/>
  <c r="K29" i="1"/>
  <c r="K30" i="1" s="1"/>
  <c r="K31" i="1" s="1"/>
  <c r="J29" i="1"/>
  <c r="J40" i="1" s="1"/>
  <c r="J41" i="1" s="1"/>
  <c r="I29" i="1"/>
  <c r="I33" i="1" s="1"/>
  <c r="I34" i="1" s="1"/>
  <c r="H29" i="1"/>
  <c r="H33" i="1" s="1"/>
  <c r="H34" i="1" s="1"/>
  <c r="G29" i="1"/>
  <c r="G33" i="1" s="1"/>
  <c r="G34" i="1" s="1"/>
  <c r="F29" i="1"/>
  <c r="F40" i="1" s="1"/>
  <c r="E29" i="1"/>
  <c r="E37" i="1" s="1"/>
  <c r="K28" i="1"/>
  <c r="J28" i="1"/>
  <c r="H27" i="1"/>
  <c r="H57" i="1" s="1"/>
  <c r="G27" i="1"/>
  <c r="G57" i="1" s="1"/>
  <c r="F57" i="1"/>
  <c r="E57" i="1"/>
  <c r="K26" i="1"/>
  <c r="J26" i="1"/>
  <c r="G26" i="1"/>
  <c r="F26" i="1"/>
  <c r="E26" i="1"/>
  <c r="K20" i="1"/>
  <c r="J20" i="1"/>
  <c r="G20" i="1"/>
  <c r="F20" i="1"/>
  <c r="K19" i="1"/>
  <c r="J19" i="1"/>
  <c r="I15" i="1"/>
  <c r="I13" i="1"/>
  <c r="I19" i="1" s="1"/>
  <c r="H13" i="1"/>
  <c r="H19" i="1" s="1"/>
  <c r="G13" i="1"/>
  <c r="G19" i="1" s="1"/>
  <c r="F13" i="1"/>
  <c r="F19" i="1" s="1"/>
  <c r="F58" i="5" l="1"/>
  <c r="K30" i="5"/>
  <c r="K31" i="5" s="1"/>
  <c r="G46" i="5"/>
  <c r="J40" i="5"/>
  <c r="J41" i="5" s="1"/>
  <c r="J91" i="5"/>
  <c r="E52" i="5"/>
  <c r="E49" i="5"/>
  <c r="E19" i="5"/>
  <c r="J88" i="5"/>
  <c r="J89" i="5" s="1"/>
  <c r="G41" i="5"/>
  <c r="H28" i="5"/>
  <c r="H31" i="5" s="1"/>
  <c r="I4" i="7"/>
  <c r="G8" i="7"/>
  <c r="F5" i="7"/>
  <c r="E28" i="1"/>
  <c r="E41" i="1" s="1"/>
  <c r="E26" i="5"/>
  <c r="F28" i="1"/>
  <c r="I15" i="3"/>
  <c r="F46" i="5"/>
  <c r="H15" i="3"/>
  <c r="F35" i="1"/>
  <c r="E38" i="1"/>
  <c r="E20" i="5"/>
  <c r="G28" i="1"/>
  <c r="G35" i="1" s="1"/>
  <c r="F46" i="1"/>
  <c r="E83" i="1"/>
  <c r="E84" i="1" s="1"/>
  <c r="F41" i="1"/>
  <c r="E87" i="1"/>
  <c r="E89" i="1" s="1"/>
  <c r="F37" i="1"/>
  <c r="F38" i="1" s="1"/>
  <c r="E89" i="5"/>
  <c r="E90" i="5"/>
  <c r="J46" i="5"/>
  <c r="G35" i="5"/>
  <c r="E57" i="5"/>
  <c r="J31" i="5"/>
  <c r="I31" i="5"/>
  <c r="K38" i="5"/>
  <c r="I46" i="5"/>
  <c r="I35" i="5"/>
  <c r="I41" i="5"/>
  <c r="K92" i="5"/>
  <c r="K93" i="5" s="1"/>
  <c r="J35" i="5"/>
  <c r="K35" i="5"/>
  <c r="K46" i="5"/>
  <c r="E31" i="1"/>
  <c r="F31" i="1"/>
  <c r="H26" i="1"/>
  <c r="H20" i="1"/>
  <c r="H19" i="3"/>
  <c r="F35" i="5"/>
  <c r="I26" i="1"/>
  <c r="I20" i="1"/>
  <c r="I28" i="1"/>
  <c r="I35" i="1" s="1"/>
  <c r="I19" i="3"/>
  <c r="E92" i="1"/>
  <c r="E93" i="1" s="1"/>
  <c r="G92" i="5"/>
  <c r="E109" i="1"/>
  <c r="H92" i="5"/>
  <c r="E110" i="5"/>
  <c r="I92" i="5"/>
  <c r="E11" i="6"/>
  <c r="E46" i="5"/>
  <c r="E35" i="5"/>
  <c r="J33" i="1"/>
  <c r="J34" i="1" s="1"/>
  <c r="J35" i="1" s="1"/>
  <c r="K40" i="1"/>
  <c r="K41" i="1" s="1"/>
  <c r="E52" i="1"/>
  <c r="F83" i="1"/>
  <c r="G84" i="1"/>
  <c r="J90" i="1"/>
  <c r="H92" i="1"/>
  <c r="H93" i="1" s="1"/>
  <c r="J37" i="5"/>
  <c r="J38" i="5" s="1"/>
  <c r="J92" i="5"/>
  <c r="J93" i="5" s="1"/>
  <c r="E85" i="1"/>
  <c r="F87" i="1"/>
  <c r="K33" i="1"/>
  <c r="K34" i="1" s="1"/>
  <c r="K35" i="1" s="1"/>
  <c r="H84" i="1"/>
  <c r="F52" i="5"/>
  <c r="J84" i="5"/>
  <c r="F12" i="6"/>
  <c r="K24" i="3"/>
  <c r="H28" i="1"/>
  <c r="H35" i="1" s="1"/>
  <c r="E88" i="1"/>
  <c r="I91" i="1"/>
  <c r="I92" i="1" s="1"/>
  <c r="I93" i="1" s="1"/>
  <c r="H5" i="7"/>
  <c r="G14" i="7"/>
  <c r="G5" i="7"/>
  <c r="G30" i="1"/>
  <c r="H37" i="1"/>
  <c r="G85" i="1"/>
  <c r="J91" i="1"/>
  <c r="J92" i="1" s="1"/>
  <c r="J93" i="1" s="1"/>
  <c r="F13" i="3"/>
  <c r="E37" i="5"/>
  <c r="E38" i="5" s="1"/>
  <c r="E5" i="7"/>
  <c r="G40" i="1"/>
  <c r="E30" i="5"/>
  <c r="E31" i="5" s="1"/>
  <c r="F37" i="5"/>
  <c r="F38" i="5" s="1"/>
  <c r="E82" i="5"/>
  <c r="E83" i="5" s="1"/>
  <c r="I30" i="1"/>
  <c r="J37" i="1"/>
  <c r="J38" i="1" s="1"/>
  <c r="H40" i="1"/>
  <c r="H13" i="3"/>
  <c r="J26" i="3"/>
  <c r="F30" i="5"/>
  <c r="F31" i="5" s="1"/>
  <c r="E40" i="5"/>
  <c r="E41" i="5" s="1"/>
  <c r="F82" i="5"/>
  <c r="F83" i="5" s="1"/>
  <c r="F84" i="5" s="1"/>
  <c r="H30" i="1"/>
  <c r="I37" i="1"/>
  <c r="J30" i="1"/>
  <c r="J31" i="1" s="1"/>
  <c r="K37" i="1"/>
  <c r="K38" i="1" s="1"/>
  <c r="I40" i="1"/>
  <c r="I88" i="1"/>
  <c r="I89" i="1" s="1"/>
  <c r="I13" i="3"/>
  <c r="F19" i="3"/>
  <c r="F40" i="5"/>
  <c r="F41" i="5" s="1"/>
  <c r="G4" i="7"/>
  <c r="F20" i="5"/>
  <c r="H41" i="5" l="1"/>
  <c r="H38" i="5"/>
  <c r="H35" i="5"/>
  <c r="H46" i="5"/>
  <c r="E35" i="1"/>
  <c r="E46" i="1"/>
  <c r="G41" i="1"/>
  <c r="G38" i="1"/>
  <c r="G31" i="1"/>
  <c r="G46" i="1"/>
  <c r="I38" i="1"/>
  <c r="H31" i="1"/>
  <c r="F92" i="5"/>
  <c r="F92" i="1"/>
  <c r="F93" i="1" s="1"/>
  <c r="F85" i="1"/>
  <c r="H41" i="1"/>
  <c r="H38" i="1"/>
  <c r="F84" i="1"/>
  <c r="I46" i="1"/>
  <c r="I31" i="1"/>
  <c r="E85" i="5"/>
  <c r="E92" i="5"/>
  <c r="E93" i="5" s="1"/>
  <c r="E84" i="5"/>
  <c r="I41" i="1"/>
  <c r="F88" i="1"/>
  <c r="F89" i="1" s="1"/>
  <c r="H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Trevor Wentworth</author>
  </authors>
  <commentList>
    <comment ref="E82" authorId="0" shapeId="0" xr:uid="{9DF65D47-B67C-43F2-BDDF-1155B7FB18FA}">
      <text>
        <r>
          <rPr>
            <b/>
            <sz val="9"/>
            <color indexed="81"/>
            <rFont val="Tahoma"/>
            <family val="2"/>
          </rPr>
          <t>Trevor Wentworth:</t>
        </r>
        <r>
          <rPr>
            <sz val="9"/>
            <color indexed="81"/>
            <rFont val="Tahoma"/>
            <family val="2"/>
          </rPr>
          <t xml:space="preserve">
Generators
</t>
        </r>
      </text>
    </comment>
    <comment ref="F97" authorId="0" shapeId="0" xr:uid="{2FF1F604-0CB0-43F3-84FF-E6272BD3D0FE}">
      <text>
        <r>
          <rPr>
            <b/>
            <sz val="9"/>
            <color indexed="81"/>
            <rFont val="Tahoma"/>
            <family val="2"/>
          </rPr>
          <t>Trevor Wentworth:</t>
        </r>
        <r>
          <rPr>
            <sz val="9"/>
            <color indexed="81"/>
            <rFont val="Tahoma"/>
            <family val="2"/>
          </rPr>
          <t xml:space="preserve">
Restated - distribution and packaging corrected</t>
        </r>
      </text>
    </comment>
    <comment ref="F101" authorId="0" shapeId="0" xr:uid="{AE6DE947-6238-4C74-8AA4-D02EC1B90650}">
      <text>
        <r>
          <rPr>
            <b/>
            <sz val="9"/>
            <color indexed="81"/>
            <rFont val="Tahoma"/>
            <family val="2"/>
          </rPr>
          <t>Trevor Wentworth:</t>
        </r>
        <r>
          <rPr>
            <sz val="9"/>
            <color indexed="81"/>
            <rFont val="Tahoma"/>
            <family val="2"/>
          </rPr>
          <t xml:space="preserve">
Restated</t>
        </r>
      </text>
    </comment>
    <comment ref="F104" authorId="0" shapeId="0" xr:uid="{CFF1F7A4-AF63-4E79-AB73-DF91D1C53A9E}">
      <text>
        <r>
          <rPr>
            <b/>
            <sz val="9"/>
            <color indexed="81"/>
            <rFont val="Tahoma"/>
            <family val="2"/>
          </rPr>
          <t>Trevor Wentworth:</t>
        </r>
        <r>
          <rPr>
            <sz val="9"/>
            <color indexed="81"/>
            <rFont val="Tahoma"/>
            <family val="2"/>
          </rPr>
          <t xml:space="preserve">
Restated</t>
        </r>
      </text>
    </comment>
    <comment ref="F107" authorId="0" shapeId="0" xr:uid="{FD6CF774-1C89-41CA-9302-8C73525D2749}">
      <text>
        <r>
          <rPr>
            <b/>
            <sz val="9"/>
            <color indexed="81"/>
            <rFont val="Tahoma"/>
            <family val="2"/>
          </rPr>
          <t>Trevor Wentworth:</t>
        </r>
        <r>
          <rPr>
            <sz val="9"/>
            <color indexed="81"/>
            <rFont val="Tahoma"/>
            <family val="2"/>
          </rPr>
          <t xml:space="preserve">
restated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Trevor Wentworth</author>
  </authors>
  <commentList>
    <comment ref="F29" authorId="0" shapeId="0" xr:uid="{4BA9CCB0-D271-406D-9638-D89CE1B2F77D}">
      <text>
        <r>
          <rPr>
            <b/>
            <sz val="9"/>
            <color indexed="81"/>
            <rFont val="Tahoma"/>
            <family val="2"/>
          </rPr>
          <t>Trevor Wentworth:</t>
        </r>
        <r>
          <rPr>
            <sz val="9"/>
            <color indexed="81"/>
            <rFont val="Tahoma"/>
            <family val="2"/>
          </rPr>
          <t xml:space="preserve">
TGP and STI - Dorette, Andy and Basadi - Remuneration report</t>
        </r>
      </text>
    </comment>
    <comment ref="F32" authorId="0" shapeId="0" xr:uid="{2DE1C4C9-3629-439B-8A80-8DF25B4D5197}">
      <text>
        <r>
          <rPr>
            <b/>
            <sz val="9"/>
            <color indexed="81"/>
            <rFont val="Tahoma"/>
            <family val="2"/>
          </rPr>
          <t>Trevor Wentworth:</t>
        </r>
        <r>
          <rPr>
            <sz val="9"/>
            <color indexed="81"/>
            <rFont val="Tahoma"/>
            <family val="2"/>
          </rPr>
          <t xml:space="preserve">
IFRS 2 charges exec directors</t>
        </r>
      </text>
    </comment>
    <comment ref="C42" authorId="0" shapeId="0" xr:uid="{FF04430F-CFBB-4931-A83A-7978827FB3B3}">
      <text>
        <r>
          <rPr>
            <b/>
            <sz val="9"/>
            <color indexed="81"/>
            <rFont val="Tahoma"/>
            <family val="2"/>
          </rPr>
          <t>Trevor Wentworth:</t>
        </r>
        <r>
          <rPr>
            <sz val="9"/>
            <color indexed="81"/>
            <rFont val="Tahoma"/>
            <family val="2"/>
          </rPr>
          <t xml:space="preserve">
Top 10% vs Top 5%</t>
        </r>
      </text>
    </comment>
    <comment ref="E47" authorId="0" shapeId="0" xr:uid="{5CA378E6-424F-408C-B1F4-4A44B59B85A0}">
      <text>
        <r>
          <rPr>
            <b/>
            <sz val="9"/>
            <color indexed="81"/>
            <rFont val="Tahoma"/>
            <family val="2"/>
          </rPr>
          <t xml:space="preserve">Trevor Wentworth:
Total spend per Empowerlogic submission </t>
        </r>
      </text>
    </comment>
    <comment ref="E48" authorId="0" shapeId="0" xr:uid="{333D371B-001F-4444-8D3E-75542EDFACFF}">
      <text>
        <r>
          <rPr>
            <b/>
            <sz val="9"/>
            <color indexed="81"/>
            <rFont val="Tahoma"/>
            <family val="2"/>
          </rPr>
          <t>Trevor Wentworth:</t>
        </r>
        <r>
          <rPr>
            <sz val="9"/>
            <color indexed="81"/>
            <rFont val="Tahoma"/>
            <family val="2"/>
          </rPr>
          <t xml:space="preserve">
Qualifying spend per Empowerlogic submission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tc={B9A1649C-4BA5-4132-8D70-70909B4D2EAB}</author>
  </authors>
  <commentList>
    <comment ref="F1" authorId="0" shapeId="0" xr:uid="{B9A1649C-4BA5-4132-8D70-70909B4D2EAB}">
      <text>
        <t>[Threaded comment]
Your version of Excel allows you to read this threaded comment; however, any edits to it will get removed if the file is opened in a newer version of Excel. Learn more: https://go.microsoft.com/fwlink/?linkid=870924
Comment:
    Please refer to 2022 Integrated Report. Page 12 and 14.</t>
      </text>
    </comment>
  </commentList>
</comments>
</file>

<file path=xl/sharedStrings.xml><?xml version="1.0" encoding="utf-8"?>
<sst xmlns="http://schemas.openxmlformats.org/spreadsheetml/2006/main" count="1191" uniqueCount="400">
  <si>
    <t>Adcock Ingram - Consolidated ESG/Sustainability Data Table</t>
  </si>
  <si>
    <t>Page reference - draft IR</t>
  </si>
  <si>
    <t>Comments</t>
  </si>
  <si>
    <t>GRI Standards</t>
  </si>
  <si>
    <t>JSE</t>
  </si>
  <si>
    <t xml:space="preserve"> Auto-calculated information based on data supplied for other indicators</t>
  </si>
  <si>
    <t xml:space="preserve"> Indicators where no data was found for one or more prior years (to be non-shaded in the company's application of this table in their annual reporting)</t>
  </si>
  <si>
    <t>Additional indicators specific to Adcock Ingram</t>
  </si>
  <si>
    <t>Indicators which Adcock Ingram may likely have data for which can be included in the ESG Data Table on their website</t>
  </si>
  <si>
    <t>Economic</t>
  </si>
  <si>
    <t>Amounts R'000</t>
  </si>
  <si>
    <t>Rand Value of Total Revenue Generated</t>
  </si>
  <si>
    <t>AFS</t>
  </si>
  <si>
    <t>201-1</t>
  </si>
  <si>
    <t>S2.4a</t>
  </si>
  <si>
    <t>Rand Value of Total Revenue Generated in South Africa</t>
  </si>
  <si>
    <t>Trevor mentioned that almost all of South Africa’s operations are based in South Africa. That is why the % of Current Assets (line 66) and Current Liabilities (Line 68) and Capex (Line 71) in South Africa vs offshore isn’t “determinable” / not considered by AI as  a material disclosure</t>
  </si>
  <si>
    <t>Rand Value of revenue generated - Consumer division</t>
  </si>
  <si>
    <t>Rand Value of revenue generated - Over the Counter (OTC) division</t>
  </si>
  <si>
    <t>Rand Value of revenue generated - Prescription division</t>
  </si>
  <si>
    <t>Rand Value of revenue generated - Hospital division</t>
  </si>
  <si>
    <t>Market share position in the private sector</t>
  </si>
  <si>
    <t>page 13</t>
  </si>
  <si>
    <t>Percentage of Revenue Generated in South Africa</t>
  </si>
  <si>
    <t>calc</t>
  </si>
  <si>
    <t>Rand Value of Total Revenue Generated per Employee</t>
  </si>
  <si>
    <t>Rand Value of Net Profit After Tax Generated</t>
  </si>
  <si>
    <t>Rand Value of Trading profit  - Consumer division</t>
  </si>
  <si>
    <t>Rand Value of Trading profit  - OTC division</t>
  </si>
  <si>
    <t>Rand Value of Trading profit  - Prescription  division</t>
  </si>
  <si>
    <t>Rand Value of Trading profit  - Hospital division</t>
  </si>
  <si>
    <t>Rand Value of Net Profit After Tax per Employee</t>
  </si>
  <si>
    <t>Rand Value of Total Compensation Paid to Employees, including wages and benefits</t>
  </si>
  <si>
    <t>Average Compensation Paid to Employees , including wages and benefits</t>
  </si>
  <si>
    <r>
      <t xml:space="preserve">Total Rand Value of Compensation Paid to Executive Directors - </t>
    </r>
    <r>
      <rPr>
        <b/>
        <sz val="10"/>
        <color theme="1"/>
        <rFont val="Calibri"/>
        <family val="2"/>
        <scheme val="minor"/>
      </rPr>
      <t>Excluding</t>
    </r>
    <r>
      <rPr>
        <sz val="10"/>
        <color theme="1"/>
        <rFont val="Calibri"/>
        <family val="2"/>
        <scheme val="minor"/>
      </rPr>
      <t xml:space="preserve"> Gains Realised from LTIP Awards</t>
    </r>
  </si>
  <si>
    <t>page 118 and 119 (Rem report)</t>
  </si>
  <si>
    <t>2-19</t>
  </si>
  <si>
    <r>
      <t xml:space="preserve">Average Compensation per Executive Director (Rands) - </t>
    </r>
    <r>
      <rPr>
        <b/>
        <sz val="10"/>
        <color theme="1"/>
        <rFont val="Calibri"/>
        <family val="2"/>
        <scheme val="minor"/>
      </rPr>
      <t xml:space="preserve">Excluding </t>
    </r>
    <r>
      <rPr>
        <sz val="10"/>
        <color theme="1"/>
        <rFont val="Calibri"/>
        <family val="2"/>
        <scheme val="minor"/>
      </rPr>
      <t>Gains on the Exercise of Share Options</t>
    </r>
  </si>
  <si>
    <r>
      <t xml:space="preserve">Income Disparity Ratio: Average Compensation paid to Executive Directors relative to Average Compensation Paid to Employees - </t>
    </r>
    <r>
      <rPr>
        <b/>
        <sz val="10"/>
        <color theme="1"/>
        <rFont val="Calibri"/>
        <family val="2"/>
        <scheme val="minor"/>
      </rPr>
      <t xml:space="preserve">Excluding </t>
    </r>
    <r>
      <rPr>
        <sz val="10"/>
        <color theme="1"/>
        <rFont val="Calibri"/>
        <family val="2"/>
        <scheme val="minor"/>
      </rPr>
      <t>LTIP</t>
    </r>
  </si>
  <si>
    <r>
      <t xml:space="preserve">Total Rand Value of </t>
    </r>
    <r>
      <rPr>
        <b/>
        <sz val="10"/>
        <color theme="1"/>
        <rFont val="Calibri"/>
        <family val="2"/>
        <scheme val="minor"/>
      </rPr>
      <t>Gains</t>
    </r>
    <r>
      <rPr>
        <sz val="10"/>
        <color theme="1"/>
        <rFont val="Calibri"/>
        <family val="2"/>
        <scheme val="minor"/>
      </rPr>
      <t xml:space="preserve"> Realised from LTIP Awards - Executive Directors</t>
    </r>
  </si>
  <si>
    <t>Page 125 (Rem report)</t>
  </si>
  <si>
    <r>
      <t xml:space="preserve">Total Rand Value of Compensation Paid to Executive Directors - </t>
    </r>
    <r>
      <rPr>
        <b/>
        <sz val="10"/>
        <color theme="1"/>
        <rFont val="Calibri"/>
        <family val="2"/>
        <scheme val="minor"/>
      </rPr>
      <t>Including</t>
    </r>
    <r>
      <rPr>
        <sz val="10"/>
        <color theme="1"/>
        <rFont val="Calibri"/>
        <family val="2"/>
        <scheme val="minor"/>
      </rPr>
      <t xml:space="preserve"> Gains Realised from LTIP Awards</t>
    </r>
  </si>
  <si>
    <r>
      <t xml:space="preserve">Average Compensation per Executive Director (Rands) - </t>
    </r>
    <r>
      <rPr>
        <b/>
        <sz val="10"/>
        <color theme="1"/>
        <rFont val="Calibri"/>
        <family val="2"/>
        <scheme val="minor"/>
      </rPr>
      <t>Including</t>
    </r>
    <r>
      <rPr>
        <sz val="10"/>
        <color theme="1"/>
        <rFont val="Calibri"/>
        <family val="2"/>
        <scheme val="minor"/>
      </rPr>
      <t xml:space="preserve"> 'Gains Realised from LTIP Awards'</t>
    </r>
  </si>
  <si>
    <r>
      <t xml:space="preserve">Income Disparity Ratio: Average Compensation paid to Executive Directors relative to Average Compensation Paid to Employees - </t>
    </r>
    <r>
      <rPr>
        <b/>
        <sz val="10"/>
        <color theme="1"/>
        <rFont val="Calibri"/>
        <family val="2"/>
        <scheme val="minor"/>
      </rPr>
      <t>Including</t>
    </r>
    <r>
      <rPr>
        <sz val="10"/>
        <color theme="1"/>
        <rFont val="Calibri"/>
        <family val="2"/>
        <scheme val="minor"/>
      </rPr>
      <t xml:space="preserve"> LTIP</t>
    </r>
  </si>
  <si>
    <r>
      <t xml:space="preserve">Total Compensation Paid to Prescribed Officers  - </t>
    </r>
    <r>
      <rPr>
        <b/>
        <sz val="10"/>
        <color theme="1"/>
        <rFont val="Calibri"/>
        <family val="2"/>
        <scheme val="minor"/>
      </rPr>
      <t xml:space="preserve">Excluding </t>
    </r>
    <r>
      <rPr>
        <sz val="10"/>
        <color theme="1"/>
        <rFont val="Calibri"/>
        <family val="2"/>
        <scheme val="minor"/>
      </rPr>
      <t>Gains Realised from LTIP Awards</t>
    </r>
  </si>
  <si>
    <t>NA</t>
  </si>
  <si>
    <t>Board members and executive directors are the prescribed officers, as per IAR102</t>
  </si>
  <si>
    <r>
      <t xml:space="preserve">Average Compensation per Executive Director &amp; Prescribed Officers - </t>
    </r>
    <r>
      <rPr>
        <b/>
        <sz val="10"/>
        <color theme="1"/>
        <rFont val="Calibri"/>
        <family val="2"/>
        <scheme val="minor"/>
      </rPr>
      <t>Excluding</t>
    </r>
    <r>
      <rPr>
        <sz val="10"/>
        <color theme="1"/>
        <rFont val="Calibri"/>
        <family val="2"/>
        <scheme val="minor"/>
      </rPr>
      <t xml:space="preserve"> Gains Realised on LTIP Awards</t>
    </r>
  </si>
  <si>
    <r>
      <t xml:space="preserve">Income Disparity Ratio:  Average Executive Directors &amp; Prescribed Officers Compensation relative to Average Employee Compensation - </t>
    </r>
    <r>
      <rPr>
        <b/>
        <sz val="10"/>
        <color theme="1"/>
        <rFont val="Calibri"/>
        <family val="2"/>
        <scheme val="minor"/>
      </rPr>
      <t xml:space="preserve">Excluding </t>
    </r>
    <r>
      <rPr>
        <sz val="10"/>
        <color theme="1"/>
        <rFont val="Calibri"/>
        <family val="2"/>
        <scheme val="minor"/>
      </rPr>
      <t>LTIP</t>
    </r>
  </si>
  <si>
    <r>
      <t xml:space="preserve">Total Rand Value of </t>
    </r>
    <r>
      <rPr>
        <b/>
        <sz val="10"/>
        <color theme="1"/>
        <rFont val="Calibri"/>
        <family val="2"/>
        <scheme val="minor"/>
      </rPr>
      <t xml:space="preserve">Gains </t>
    </r>
    <r>
      <rPr>
        <sz val="10"/>
        <color theme="1"/>
        <rFont val="Calibri"/>
        <family val="2"/>
        <scheme val="minor"/>
      </rPr>
      <t>on the Exercise of Share Options - Prescribed Officers</t>
    </r>
  </si>
  <si>
    <r>
      <t xml:space="preserve">Average Compensation per Executive Director &amp; Prescribed Officers - </t>
    </r>
    <r>
      <rPr>
        <b/>
        <sz val="10"/>
        <color theme="1"/>
        <rFont val="Calibri"/>
        <family val="2"/>
        <scheme val="minor"/>
      </rPr>
      <t xml:space="preserve">Including </t>
    </r>
    <r>
      <rPr>
        <sz val="10"/>
        <color theme="1"/>
        <rFont val="Calibri"/>
        <family val="2"/>
        <scheme val="minor"/>
      </rPr>
      <t>'Gains Realised on Share Options and/or LTIP Awards'</t>
    </r>
  </si>
  <si>
    <r>
      <t xml:space="preserve">Income Disparity Ratio: Average Executive Directors &amp; Prescribed Officers relative to Average Employee Compensation - </t>
    </r>
    <r>
      <rPr>
        <b/>
        <sz val="10"/>
        <color theme="1"/>
        <rFont val="Calibri"/>
        <family val="2"/>
        <scheme val="minor"/>
      </rPr>
      <t xml:space="preserve">Including </t>
    </r>
    <r>
      <rPr>
        <sz val="10"/>
        <color theme="1"/>
        <rFont val="Calibri"/>
        <family val="2"/>
        <scheme val="minor"/>
      </rPr>
      <t>LTIP</t>
    </r>
  </si>
  <si>
    <t>S1.2a</t>
  </si>
  <si>
    <r>
      <t xml:space="preserve">Wage Gap Ratio as per Companies Act - Ratio of Average Compensation per Top </t>
    </r>
    <r>
      <rPr>
        <sz val="10"/>
        <color rgb="FFFF0000"/>
        <rFont val="Calibri"/>
        <family val="2"/>
      </rPr>
      <t>10%</t>
    </r>
    <r>
      <rPr>
        <sz val="10"/>
        <color theme="1"/>
        <rFont val="Calibri"/>
        <family val="2"/>
        <scheme val="minor"/>
      </rPr>
      <t xml:space="preserve"> to Average Compensation per Bottom 10% of Employees</t>
    </r>
  </si>
  <si>
    <t>Page 80</t>
  </si>
  <si>
    <t>not reported</t>
  </si>
  <si>
    <t>Information given in the IAR (page 82) relates to top 10% and bottom 10% earners</t>
  </si>
  <si>
    <t>2-21</t>
  </si>
  <si>
    <t>Average Compensation per Male Employee</t>
  </si>
  <si>
    <t>Not disclosed</t>
  </si>
  <si>
    <t>S1.2d</t>
  </si>
  <si>
    <t>Average Compensation per Female Employee</t>
  </si>
  <si>
    <t>Ratio of Male: Female Average Compensation</t>
  </si>
  <si>
    <t>Ratio of Net Profit After Tax per Employee to Average Compensation per Employee</t>
  </si>
  <si>
    <t>Rand Value of Total Discretionary/Measured Procurement Spend</t>
  </si>
  <si>
    <t>Not available</t>
  </si>
  <si>
    <t>204-1</t>
  </si>
  <si>
    <t>Rand Value of Historically Disadvantaged South African (HDSA) Procurement Spend</t>
  </si>
  <si>
    <t>HDSA Procurement Spend: Percentage of Total Measured Spend (South Africa Only)</t>
  </si>
  <si>
    <t>Rand Value of Total Taxes Paid, inclusive of VAT, Income Tax, Royalties, Rates &amp; Taxes, and all other payments to Government</t>
  </si>
  <si>
    <t>G5.1a &amp; S2.4a</t>
  </si>
  <si>
    <t xml:space="preserve">Rand Value of Total Taxes Paid in South Africa </t>
  </si>
  <si>
    <t xml:space="preserve">Percentage of Total Taxes Paid in South Africa </t>
  </si>
  <si>
    <t>Rand value of Payments to Providers of Capital</t>
  </si>
  <si>
    <t>Rand Value of funds invested in Research &amp; Development (South Africa)</t>
  </si>
  <si>
    <r>
      <t>It should be noted that only a very insignificant (value-wise) R&amp;D a company called “Relicare Tech Services” in India would be consolidated on all the lines in the Statement of Financial Position and Comprehensive Income. The bigger Indian manufacturing operation is a Joint Venture (i.e reported only the line </t>
    </r>
    <r>
      <rPr>
        <b/>
        <i/>
        <sz val="10"/>
        <color rgb="FF212121"/>
        <rFont val="Calibri"/>
        <family val="2"/>
        <scheme val="minor"/>
      </rPr>
      <t>Investment in Joint Ventures</t>
    </r>
    <r>
      <rPr>
        <sz val="10"/>
        <color rgb="FF212121"/>
        <rFont val="Calibri"/>
        <family val="2"/>
        <scheme val="minor"/>
      </rPr>
      <t>) and the Indian portion of this balance is reported in Annexure E of the AFS’s so </t>
    </r>
    <r>
      <rPr>
        <u/>
        <sz val="10"/>
        <color rgb="FF212121"/>
        <rFont val="Calibri"/>
        <family val="2"/>
        <scheme val="minor"/>
      </rPr>
      <t>is determinable by review of the AFS</t>
    </r>
    <r>
      <rPr>
        <sz val="10"/>
        <color rgb="FF212121"/>
        <rFont val="Calibri"/>
        <family val="2"/>
        <scheme val="minor"/>
      </rPr>
      <t>.</t>
    </r>
  </si>
  <si>
    <t>201-1 &amp; 203-1</t>
  </si>
  <si>
    <t xml:space="preserve">S4.2a </t>
  </si>
  <si>
    <t>Rand Value of Dividends Paid to Shareholders</t>
  </si>
  <si>
    <t xml:space="preserve">Rand Value of Retained Earnings  </t>
  </si>
  <si>
    <t>Ratio of Payments to Employees relative to Dividends paid to Shareholders</t>
  </si>
  <si>
    <t>Ratio of Payments to Government relative to Dividends paid to Shareholders</t>
  </si>
  <si>
    <t>Rand Value of Current Assets - Total</t>
  </si>
  <si>
    <t>Rand Value of Current Liabilities - Total</t>
  </si>
  <si>
    <t>Rand Value of Share Buybacks</t>
  </si>
  <si>
    <t>Rand Value of Capital Expenditures (Capex)</t>
  </si>
  <si>
    <t>Production</t>
  </si>
  <si>
    <t>Number of manufacturing plants - South Africa</t>
  </si>
  <si>
    <t>Chairman's report (Page 50)</t>
  </si>
  <si>
    <t>Number of manufacturing plants - India</t>
  </si>
  <si>
    <t>Page 2</t>
  </si>
  <si>
    <t>Total number of manufacturing plants</t>
  </si>
  <si>
    <t>Number of registered trademarked products</t>
  </si>
  <si>
    <t>Page 95</t>
  </si>
  <si>
    <t>Number of pending trademark registrations</t>
  </si>
  <si>
    <t>Number of registered patents</t>
  </si>
  <si>
    <t>Number of successful product recalls</t>
  </si>
  <si>
    <t>NA - should we say so</t>
  </si>
  <si>
    <t>Number of product recalls deemed "unsuccessful", or still deemed a "work in progress"</t>
  </si>
  <si>
    <t>Sales</t>
  </si>
  <si>
    <t>Average selling price per unit (Rands) - Consumer division</t>
  </si>
  <si>
    <t>Not shown</t>
  </si>
  <si>
    <t>Average selling price per unit (Rands) - OTC division</t>
  </si>
  <si>
    <t>Average selling price per unit (Rands) - Prescription division</t>
  </si>
  <si>
    <t>Environmental</t>
  </si>
  <si>
    <t>Energy</t>
  </si>
  <si>
    <t>Total Direct Energy Consumption (kwh) – Non-renewables</t>
  </si>
  <si>
    <t>Page 79</t>
  </si>
  <si>
    <t>302-1a</t>
  </si>
  <si>
    <t>Total Direct Energy Consumption (Gigajoules, GJ) – Renewables</t>
  </si>
  <si>
    <t>302-1b</t>
  </si>
  <si>
    <t>E1.2</t>
  </si>
  <si>
    <t>Total Direct Energy Consumption (Gigajoules, GJ) – All fuels - Reported</t>
  </si>
  <si>
    <t>302-1</t>
  </si>
  <si>
    <t>Total Direct Energy Consumption (Gigajoules, GJ) – All fuels - Calculated</t>
  </si>
  <si>
    <t>Percentage of Direct Energy Consumption from renewable fuels</t>
  </si>
  <si>
    <t>Direct Energy Efficiency: Total Direct Energy Consumed per Person Hour Worked (kJ/PHW)</t>
  </si>
  <si>
    <t>Total Volume of Electricity Purchased (MWh) - excluding self-generated from solar, wind or other sources</t>
  </si>
  <si>
    <t xml:space="preserve">1 MWh = 1 000 kWh </t>
  </si>
  <si>
    <t>Total Volume of Electricity Self-Generated (MWh) - i.e., from solar, wind or other sources</t>
  </si>
  <si>
    <t>Total Volume of Electricity Consumed (MWh) - Purchased + Self-Generated</t>
  </si>
  <si>
    <t>Percentage of Electricity Consumed that was Self-Generated</t>
  </si>
  <si>
    <t>Electricity Efficiency: Average Electricity Consumed per Person Hour Worked (kWh/PHW)</t>
  </si>
  <si>
    <t>Total Indirect Energy Consumption (i.e., Electricity) in Gigajoules - Calculated</t>
  </si>
  <si>
    <t>Total Direct and Indirect (i.e., Electricity) Energy Consumption in Gigajoules - Calculated</t>
  </si>
  <si>
    <t>Total Energy Efficiency: Total Direct Energy &amp; Indirect Energy Consumed per Person Hour Worked (kJ/PHW)</t>
  </si>
  <si>
    <t xml:space="preserve">Carbon Footprint </t>
  </si>
  <si>
    <r>
      <t>Total Carbon Emissions (Tonnes CO</t>
    </r>
    <r>
      <rPr>
        <vertAlign val="subscript"/>
        <sz val="10"/>
        <color theme="1"/>
        <rFont val="Calibri"/>
        <family val="2"/>
        <scheme val="minor"/>
      </rPr>
      <t>2</t>
    </r>
    <r>
      <rPr>
        <sz val="10"/>
        <color theme="1"/>
        <rFont val="Calibri"/>
        <family val="2"/>
        <scheme val="minor"/>
      </rPr>
      <t>e) - Scope 1</t>
    </r>
  </si>
  <si>
    <t>Page 76 &amp; 77</t>
  </si>
  <si>
    <t>305-1</t>
  </si>
  <si>
    <t>E1.1a</t>
  </si>
  <si>
    <r>
      <t>Carbon Emissions (Tonnes CO</t>
    </r>
    <r>
      <rPr>
        <vertAlign val="subscript"/>
        <sz val="10"/>
        <color theme="1"/>
        <rFont val="Calibri"/>
        <family val="2"/>
        <scheme val="minor"/>
      </rPr>
      <t>2</t>
    </r>
    <r>
      <rPr>
        <sz val="10"/>
        <color theme="1"/>
        <rFont val="Calibri"/>
        <family val="2"/>
        <scheme val="minor"/>
      </rPr>
      <t>e) - Scope 2</t>
    </r>
  </si>
  <si>
    <t>305-2</t>
  </si>
  <si>
    <r>
      <t>Carbon Emissions (Tonnes CO</t>
    </r>
    <r>
      <rPr>
        <vertAlign val="subscript"/>
        <sz val="10"/>
        <color theme="1"/>
        <rFont val="Calibri"/>
        <family val="2"/>
        <scheme val="minor"/>
      </rPr>
      <t>2</t>
    </r>
    <r>
      <rPr>
        <sz val="10"/>
        <color theme="1"/>
        <rFont val="Calibri"/>
        <family val="2"/>
        <scheme val="minor"/>
      </rPr>
      <t>e) - Scope 3</t>
    </r>
  </si>
  <si>
    <t>305-3</t>
  </si>
  <si>
    <r>
      <t>Carbon Emissions (Tonnes CO</t>
    </r>
    <r>
      <rPr>
        <vertAlign val="subscript"/>
        <sz val="10"/>
        <color theme="1"/>
        <rFont val="Calibri"/>
        <family val="2"/>
        <scheme val="minor"/>
      </rPr>
      <t>2</t>
    </r>
    <r>
      <rPr>
        <sz val="10"/>
        <color theme="1"/>
        <rFont val="Calibri"/>
        <family val="2"/>
        <scheme val="minor"/>
      </rPr>
      <t>e) - Fugitive Emissions</t>
    </r>
  </si>
  <si>
    <r>
      <t>Carbon Emissions (Tonnes CO</t>
    </r>
    <r>
      <rPr>
        <vertAlign val="subscript"/>
        <sz val="10"/>
        <color theme="1"/>
        <rFont val="Calibri"/>
        <family val="2"/>
        <scheme val="minor"/>
      </rPr>
      <t>2</t>
    </r>
    <r>
      <rPr>
        <sz val="10"/>
        <color theme="1"/>
        <rFont val="Calibri"/>
        <family val="2"/>
        <scheme val="minor"/>
      </rPr>
      <t>e) - Stationary Fuels</t>
    </r>
  </si>
  <si>
    <r>
      <t>Carbon Emissions (Tonnes CO</t>
    </r>
    <r>
      <rPr>
        <vertAlign val="subscript"/>
        <sz val="10"/>
        <color theme="1"/>
        <rFont val="Calibri"/>
        <family val="2"/>
        <scheme val="minor"/>
      </rPr>
      <t>2</t>
    </r>
    <r>
      <rPr>
        <sz val="10"/>
        <color theme="1"/>
        <rFont val="Calibri"/>
        <family val="2"/>
        <scheme val="minor"/>
      </rPr>
      <t>e) - Mobile Fuels</t>
    </r>
  </si>
  <si>
    <r>
      <t>Carbon Emissions (Tonnes CO</t>
    </r>
    <r>
      <rPr>
        <vertAlign val="subscript"/>
        <sz val="10"/>
        <color theme="1"/>
        <rFont val="Calibri"/>
        <family val="2"/>
        <scheme val="minor"/>
      </rPr>
      <t>2</t>
    </r>
    <r>
      <rPr>
        <sz val="10"/>
        <color theme="1"/>
        <rFont val="Calibri"/>
        <family val="2"/>
        <scheme val="minor"/>
      </rPr>
      <t>e) - Paper and packaging</t>
    </r>
  </si>
  <si>
    <r>
      <t>Carbon Emissions (Tonnes CO</t>
    </r>
    <r>
      <rPr>
        <vertAlign val="subscript"/>
        <sz val="10"/>
        <color theme="1"/>
        <rFont val="Calibri"/>
        <family val="2"/>
        <scheme val="minor"/>
      </rPr>
      <t>2</t>
    </r>
    <r>
      <rPr>
        <sz val="10"/>
        <color theme="1"/>
        <rFont val="Calibri"/>
        <family val="2"/>
        <scheme val="minor"/>
      </rPr>
      <t>e) - Water</t>
    </r>
  </si>
  <si>
    <r>
      <t>Carbon Emissions (Tonnes CO</t>
    </r>
    <r>
      <rPr>
        <vertAlign val="subscript"/>
        <sz val="10"/>
        <color theme="1"/>
        <rFont val="Calibri"/>
        <family val="2"/>
        <scheme val="minor"/>
      </rPr>
      <t>2</t>
    </r>
    <r>
      <rPr>
        <sz val="10"/>
        <color theme="1"/>
        <rFont val="Calibri"/>
        <family val="2"/>
        <scheme val="minor"/>
      </rPr>
      <t>e) - Waste</t>
    </r>
  </si>
  <si>
    <r>
      <t>Carbon Emissions (Tonnes CO</t>
    </r>
    <r>
      <rPr>
        <vertAlign val="subscript"/>
        <sz val="10"/>
        <color theme="1"/>
        <rFont val="Calibri"/>
        <family val="2"/>
        <scheme val="minor"/>
      </rPr>
      <t>2</t>
    </r>
    <r>
      <rPr>
        <sz val="10"/>
        <color theme="1"/>
        <rFont val="Calibri"/>
        <family val="2"/>
        <scheme val="minor"/>
      </rPr>
      <t>e) - Business travel</t>
    </r>
  </si>
  <si>
    <r>
      <t>Carbon Emissions (Tonnes CO</t>
    </r>
    <r>
      <rPr>
        <vertAlign val="subscript"/>
        <sz val="10"/>
        <color theme="1"/>
        <rFont val="Calibri"/>
        <family val="2"/>
        <scheme val="minor"/>
      </rPr>
      <t>2</t>
    </r>
    <r>
      <rPr>
        <sz val="10"/>
        <color theme="1"/>
        <rFont val="Calibri"/>
        <family val="2"/>
        <scheme val="minor"/>
      </rPr>
      <t>e) - Employee commuting</t>
    </r>
  </si>
  <si>
    <r>
      <t>Carbon Emissions (Tonnes CO</t>
    </r>
    <r>
      <rPr>
        <vertAlign val="subscript"/>
        <sz val="10"/>
        <color theme="1"/>
        <rFont val="Calibri"/>
        <family val="2"/>
        <scheme val="minor"/>
      </rPr>
      <t>2</t>
    </r>
    <r>
      <rPr>
        <sz val="10"/>
        <color theme="1"/>
        <rFont val="Calibri"/>
        <family val="2"/>
        <scheme val="minor"/>
      </rPr>
      <t>e) - Transport and distribution</t>
    </r>
  </si>
  <si>
    <r>
      <t>Total Carbon Emissions (Tonnes of Carbon Dioxide equivalents, CO</t>
    </r>
    <r>
      <rPr>
        <vertAlign val="subscript"/>
        <sz val="10"/>
        <color theme="1"/>
        <rFont val="Calibri"/>
        <family val="2"/>
        <scheme val="minor"/>
      </rPr>
      <t>2</t>
    </r>
    <r>
      <rPr>
        <sz val="10"/>
        <color theme="1"/>
        <rFont val="Calibri"/>
        <family val="2"/>
        <scheme val="minor"/>
      </rPr>
      <t>e)</t>
    </r>
  </si>
  <si>
    <t>305-1  &amp; 305-2 &amp; 305-3</t>
  </si>
  <si>
    <r>
      <t>Carbon Intensity: Average Volume of Carbon Emissions per Person Hour Worked (Tonnes CO</t>
    </r>
    <r>
      <rPr>
        <vertAlign val="subscript"/>
        <sz val="10"/>
        <color theme="1"/>
        <rFont val="Calibri"/>
        <family val="2"/>
        <scheme val="minor"/>
      </rPr>
      <t>2</t>
    </r>
    <r>
      <rPr>
        <sz val="10"/>
        <color theme="1"/>
        <rFont val="Calibri"/>
        <family val="2"/>
        <scheme val="minor"/>
      </rPr>
      <t>e / HW)</t>
    </r>
  </si>
  <si>
    <t>Target for carbon emissions efficiency, or reduction, against a specific denominator (e.g. per PHW)</t>
  </si>
  <si>
    <t>"Carbon emission target and baseline year to be disclosed"</t>
  </si>
  <si>
    <t>305-5</t>
  </si>
  <si>
    <t>Baseline year for carbon reduction targets</t>
  </si>
  <si>
    <t xml:space="preserve">  </t>
  </si>
  <si>
    <t>Standard Disclosures - 9</t>
  </si>
  <si>
    <t>Economic - 15</t>
  </si>
  <si>
    <t>Governance - 25</t>
  </si>
  <si>
    <t>Labour - 16</t>
  </si>
  <si>
    <t>Health &amp; Safety - 12</t>
  </si>
  <si>
    <t>Environment -25</t>
  </si>
  <si>
    <t>CSI/SED - 12</t>
  </si>
  <si>
    <t>OK</t>
  </si>
  <si>
    <t>OI</t>
  </si>
  <si>
    <t>NC</t>
  </si>
  <si>
    <t>Chemicals</t>
  </si>
  <si>
    <t>Construction, Materials &amp; Equipment</t>
  </si>
  <si>
    <t>Electronic &amp; Electrical Equipment</t>
  </si>
  <si>
    <t>Energy &amp; Natural Resources</t>
  </si>
  <si>
    <t>Engineering &amp; Support Services</t>
  </si>
  <si>
    <t>Financial Services - Banking</t>
  </si>
  <si>
    <t>Financial Services - Insurance &amp; Benefits</t>
  </si>
  <si>
    <t>Financial Services - Investment Holdings</t>
  </si>
  <si>
    <t>Financial Services - Other</t>
  </si>
  <si>
    <t>Food &amp; Beverages</t>
  </si>
  <si>
    <t>General Industrials</t>
  </si>
  <si>
    <t>Health &amp; Pharmaceuticals</t>
  </si>
  <si>
    <t>Household &amp; Leisure Goods</t>
  </si>
  <si>
    <t>Information, Communications &amp; Telecoms</t>
  </si>
  <si>
    <t>Media</t>
  </si>
  <si>
    <t>Metals &amp; Mining</t>
  </si>
  <si>
    <t>Real Estate - Holding &amp; Development</t>
  </si>
  <si>
    <t>Real Estate - REITs &amp; Other</t>
  </si>
  <si>
    <t>Retail</t>
  </si>
  <si>
    <t>Services &amp; Other</t>
  </si>
  <si>
    <t>Software &amp; Computer Services</t>
  </si>
  <si>
    <t>Transportation</t>
  </si>
  <si>
    <t>Travel &amp; Leisure</t>
  </si>
  <si>
    <t>Governance</t>
  </si>
  <si>
    <t>Number of Board Members</t>
  </si>
  <si>
    <t>Page 18 &amp; 19</t>
  </si>
  <si>
    <t>2-9</t>
  </si>
  <si>
    <t>Number of Board Members who are deemed Non-Executive</t>
  </si>
  <si>
    <t>Page 98</t>
  </si>
  <si>
    <t>Percentage of Board Members who are deemed Non-Executive</t>
  </si>
  <si>
    <t>Number of Board Members who are deemed Executive</t>
  </si>
  <si>
    <t>Number of Prescribed Officers (Note: Persons who are NOT already counted as "Executives")</t>
  </si>
  <si>
    <t>Number of Board Members who are deemed 'Independent'</t>
  </si>
  <si>
    <t>G1.3</t>
  </si>
  <si>
    <t>Percentage of Board Members who are deemed 'Independent'</t>
  </si>
  <si>
    <t>Number of Board Members who are deemed 'HDSA'</t>
  </si>
  <si>
    <t>G1.1</t>
  </si>
  <si>
    <t>Percentage of Board Members who are deemed 'HDSA'</t>
  </si>
  <si>
    <t>Number of Board Members who are Women</t>
  </si>
  <si>
    <t>Percentage of Board Members who are Women</t>
  </si>
  <si>
    <t>Average Length of Executive Director Service (in years)</t>
  </si>
  <si>
    <t>Average Length of Non-Executive Director Service (in years)</t>
  </si>
  <si>
    <t>Average Length of Director (full Board) Service (in years)</t>
  </si>
  <si>
    <t>Average Age of Directors (in years)</t>
  </si>
  <si>
    <t>405-1</t>
  </si>
  <si>
    <t>Overall Board and Committee Meeting attendance</t>
  </si>
  <si>
    <t>Page 28</t>
  </si>
  <si>
    <t>Name of Financial Auditor</t>
  </si>
  <si>
    <t>Various</t>
  </si>
  <si>
    <t>PWC</t>
  </si>
  <si>
    <t>EY</t>
  </si>
  <si>
    <t>Auditor Remuneration: % of Non-audit Fees</t>
  </si>
  <si>
    <t>AFS - Page 26 - calc</t>
  </si>
  <si>
    <t>Length of Current Auditor's service</t>
  </si>
  <si>
    <t>AFS - Auditors report</t>
  </si>
  <si>
    <t>Independence of Board Chairman</t>
  </si>
  <si>
    <t>No</t>
  </si>
  <si>
    <t>Yes</t>
  </si>
  <si>
    <t>2-11</t>
  </si>
  <si>
    <t>What fees (Rands) were paid to executive/board remuneration consultants during the reporting period?</t>
  </si>
  <si>
    <t xml:space="preserve">Number of Whistle Blower incidents reported </t>
  </si>
  <si>
    <t>Page 73</t>
  </si>
  <si>
    <t>2-26</t>
  </si>
  <si>
    <t>G3.1c</t>
  </si>
  <si>
    <t>Number of Whistle Blower incidents leading to discplinary hearing</t>
  </si>
  <si>
    <t>Number of employees receiving disciplinery action as a result of Whistle Blower incidents</t>
  </si>
  <si>
    <t>Page 73 (by implication)</t>
  </si>
  <si>
    <t>Total amount of political contributions made to political parties</t>
  </si>
  <si>
    <t>Page 23 (not our policy)</t>
  </si>
  <si>
    <t>415-1</t>
  </si>
  <si>
    <t>G3.2b</t>
  </si>
  <si>
    <t>Number of significant social and/or governance legal non-compliance directives, compliance notices, warnings or investigations</t>
  </si>
  <si>
    <t>N/A</t>
  </si>
  <si>
    <t>2-27</t>
  </si>
  <si>
    <t>G4.1</t>
  </si>
  <si>
    <t>Rand value of losses resulting from legal proceedings (including fines) due to fraud, insider trading, antitrust, anti-competitive behaviour, market manipulation, malpractice or violations of other industry laws or regulations</t>
  </si>
  <si>
    <t>N/A  / Labour related fines on page 87</t>
  </si>
  <si>
    <t>G4.2</t>
  </si>
  <si>
    <t>Total number of operations that have undergone a human rights assessment</t>
  </si>
  <si>
    <t>N/A ?</t>
  </si>
  <si>
    <t>S2.1a</t>
  </si>
  <si>
    <t>Total number of complaints received concerning breaches of customer privacy</t>
  </si>
  <si>
    <t>418-1</t>
  </si>
  <si>
    <t>S4.3b</t>
  </si>
  <si>
    <t>Number of allegations of discrimination and/or human rights violations within the workplace</t>
  </si>
  <si>
    <t>S1.1b</t>
  </si>
  <si>
    <t>Composition of the board and its committees by race, gender, age group (under 30, 30-50, over 50) and, where relevant, any under-represented social groups.</t>
  </si>
  <si>
    <t>refer to word document</t>
  </si>
  <si>
    <t>G1.2</t>
  </si>
  <si>
    <t>Description of specific skills, competencies, and experience on the Board to address the organisations' significant sustainability-related impacts, risks and opportunities</t>
  </si>
  <si>
    <t>Composition of the board regarding: executive or non-executive, independence; tenure on the goverance body, and number and nature of each individual's other significant positions and commitments.</t>
  </si>
  <si>
    <t>G2.1</t>
  </si>
  <si>
    <t>How the remuneration policies for board members and senior executives relate to their objectives and performance in relation to delivery of the organisation's strategy and management of its impact on people, the environment, and the economy, noting the split between fixed pay and variable pay, and with variable pay, split into short- and long-term incentives</t>
  </si>
  <si>
    <t>G3.1</t>
  </si>
  <si>
    <t>Total % of governance body members, employees and business partners who have received training or awareness-raising on the organisation's anti-corruption policies and procedures, broken down by employee category and region.</t>
  </si>
  <si>
    <t>G3.1b</t>
  </si>
  <si>
    <t>Total number and nature of incidents of corruption confirmed during the current year, related to this year and previous years, with a description o fthe activities taken to address confirmed incidents, and of the outcomes of these incidents</t>
  </si>
  <si>
    <t xml:space="preserve">A description of: </t>
  </si>
  <si>
    <t>i) The internal and external grievance mechanisms (including whistle-blowing facilities) for reporting concerns about unethical or unlawful behaviour and lack or organisational integrity</t>
  </si>
  <si>
    <t>ii) mechanisms for seeking advice about ethical and lawful behaviour and organisational integrity</t>
  </si>
  <si>
    <t>iii) the extent to which these various mechanisms have been used, and the outcomes of processes using these mechanisms.</t>
  </si>
  <si>
    <t>G3.1d</t>
  </si>
  <si>
    <t>Discussion of initiatives and stakeholder engagement to improve the broader operating environment and culture, to combat corruption.</t>
  </si>
  <si>
    <t>G3.2a</t>
  </si>
  <si>
    <t>Total monetary value of financial and in-kind political contributions made directly and indirectly by the organisation, by country and recipient / beneficiary.</t>
  </si>
  <si>
    <t>Identify the significant issues that are the focus of the company's participation in public policy development and lobbying, including within any business association that the company is a member of; describe the company's strategy relevant to these areas of focus, identifying any differences between its lobbying positions and its purpose, policies, goals and other public positions.</t>
  </si>
  <si>
    <t>Number and nature of significant environmental, social and goverance related incidents during the reporting period, including incidents of legal non-compliance (whether under investigation, pending finalisation, or finalised) and directives, compliance notices, warning or investigations, and any public controversies.</t>
  </si>
  <si>
    <t>Total number and monetary value of fines, settlements, penalties, and other monetary loss suffered in relation to ESG incidents or breaches, including individual and total cost of fines, settlements and penalties paid in relation to ESG incidents or breaches, and description of plans to address any incidents or breaches.</t>
  </si>
  <si>
    <t>G5.1a</t>
  </si>
  <si>
    <t>A description of the organisation's approach to tax, including:</t>
  </si>
  <si>
    <t>i) whether the organisation has a tax strategy and, if so, a link to this strategy if publicly available;</t>
  </si>
  <si>
    <t>ii)  the governande body or executive-level position within the organisation that formally reviews and approves the tax strategy, and the frequency of this review;</t>
  </si>
  <si>
    <t>iii) how its approach to tax is linked to the business and sustainability strategies of the organisation.</t>
  </si>
  <si>
    <t>G5.1b</t>
  </si>
  <si>
    <t>For each tax jurisdiction, the total global tax borned by the company, including corporate income taxes, property taxes, non-creditable VAT and other sales taxes, employer-paid payroll taxes and other taxes that constitue costs to the company, by category of taxes.</t>
  </si>
  <si>
    <t>G5.1c</t>
  </si>
  <si>
    <t>Extent of exposure to countries and jurisdictions recognised for their coporate tax rate, tax transparency and tax haven status, estimated tax gap (gap between estimated effective tax rate and estimated statutory tax rate).</t>
  </si>
  <si>
    <t>Labour</t>
  </si>
  <si>
    <t>Amounts R'000 (where applicable)</t>
  </si>
  <si>
    <t>Total Number of Employees - Reported (Permanent and FTC)</t>
  </si>
  <si>
    <t>Not disclosed (except Carbon footprint report)</t>
  </si>
  <si>
    <t>2-7a</t>
  </si>
  <si>
    <t xml:space="preserve">S1.5a </t>
  </si>
  <si>
    <t>Number of Employees - Permanent</t>
  </si>
  <si>
    <t>2-7b</t>
  </si>
  <si>
    <t>Number of Employees - Fixed Term (&gt;90 Days)</t>
  </si>
  <si>
    <t>Total Number of Employees - Calculated</t>
  </si>
  <si>
    <t xml:space="preserve">Total Number of 3rd party Contractors </t>
  </si>
  <si>
    <t>2-8a</t>
  </si>
  <si>
    <t>S1.5b</t>
  </si>
  <si>
    <t xml:space="preserve">Total Number of Employees and Contractors </t>
  </si>
  <si>
    <t>2-7a &amp; 2-8a</t>
  </si>
  <si>
    <t xml:space="preserve">Percentage of management (Top and Senior) deemed 'HDSA' </t>
  </si>
  <si>
    <t>Percentage of management (Top and Senior) who are women</t>
  </si>
  <si>
    <t>Percentage of employees who are deemed 'HDSA'</t>
  </si>
  <si>
    <t>Percentage of employees who are women</t>
  </si>
  <si>
    <t>Percentage of employees who are 'permanent'</t>
  </si>
  <si>
    <t>Number of employees who are deemed 'disabled'</t>
  </si>
  <si>
    <t>Disabled Persons Rate as a % of permanent employees</t>
  </si>
  <si>
    <t>Percentage of employees who belong to a Trade Union</t>
  </si>
  <si>
    <t>Not disclosed per se</t>
  </si>
  <si>
    <t>2-30</t>
  </si>
  <si>
    <t>S1.4b</t>
  </si>
  <si>
    <t>Employee Turnover (i.e., number of persons who departed relative to the total number of employees at year end)</t>
  </si>
  <si>
    <t>Not disclosed ?</t>
  </si>
  <si>
    <t>unknown</t>
  </si>
  <si>
    <t>401-1</t>
  </si>
  <si>
    <t xml:space="preserve">S2.3b </t>
  </si>
  <si>
    <t>Total Number of Person Hours Worked (PHW) - as per Time &amp; Attendance records</t>
  </si>
  <si>
    <t>Page 81</t>
  </si>
  <si>
    <t>403-9a</t>
  </si>
  <si>
    <r>
      <t xml:space="preserve">Total Number of PHW - </t>
    </r>
    <r>
      <rPr>
        <b/>
        <sz val="10"/>
        <color theme="1"/>
        <rFont val="Calibri"/>
        <family val="2"/>
        <scheme val="minor"/>
      </rPr>
      <t>Calculated</t>
    </r>
    <r>
      <rPr>
        <sz val="10"/>
        <color theme="1"/>
        <rFont val="Calibri"/>
        <family val="2"/>
        <scheme val="minor"/>
      </rPr>
      <t xml:space="preserve"> (i.e., 1 824 HW multiplied by total workforce at year end)</t>
    </r>
  </si>
  <si>
    <r>
      <t xml:space="preserve">Total number of employees trained </t>
    </r>
    <r>
      <rPr>
        <b/>
        <sz val="10"/>
        <color theme="1"/>
        <rFont val="Calibri"/>
        <family val="2"/>
        <scheme val="minor"/>
      </rPr>
      <t>for skills</t>
    </r>
    <r>
      <rPr>
        <sz val="10"/>
        <color theme="1"/>
        <rFont val="Calibri"/>
        <family val="2"/>
        <scheme val="minor"/>
      </rPr>
      <t>, including internal and external training interventions</t>
    </r>
  </si>
  <si>
    <t>404-1</t>
  </si>
  <si>
    <t>S2.2</t>
  </si>
  <si>
    <r>
      <t xml:space="preserve">Total number of employees with disabilities trained </t>
    </r>
    <r>
      <rPr>
        <b/>
        <sz val="10"/>
        <color theme="1"/>
        <rFont val="Calibri"/>
        <family val="2"/>
        <scheme val="minor"/>
      </rPr>
      <t>for skills</t>
    </r>
    <r>
      <rPr>
        <sz val="10"/>
        <color theme="1"/>
        <rFont val="Calibri"/>
        <family val="2"/>
        <scheme val="minor"/>
      </rPr>
      <t>, including internal and external training interventions</t>
    </r>
  </si>
  <si>
    <t>Rand Value of Employee Training Spend</t>
  </si>
  <si>
    <t>Page 83</t>
  </si>
  <si>
    <t xml:space="preserve">Total number of Person Days lost due to Absenteeism </t>
  </si>
  <si>
    <t>403-9b</t>
  </si>
  <si>
    <t>Absenteeism Rate (Percentage of Total Person Days lost due to Absenteeism)</t>
  </si>
  <si>
    <t>Total number of Person Days lost due to Industrial Action (i.e., strike action)</t>
  </si>
  <si>
    <t>S1.4c</t>
  </si>
  <si>
    <t>Industrial Action Rate (Percentage of Total Person Days lost due to Industrial Action)</t>
  </si>
  <si>
    <t>Percentage of employees with medical aid</t>
  </si>
  <si>
    <t>Health and Safety</t>
  </si>
  <si>
    <t>Number of Fatalities (i.e., injuries on duty leading to death…excluding the deaths of workers not occurring 'at work')</t>
  </si>
  <si>
    <t>Page 87</t>
  </si>
  <si>
    <t xml:space="preserve">S3.1a </t>
  </si>
  <si>
    <t>Number of First Aid Cases (FACs, i.e., injuries on duty leading to minor treatments, such as a plaster or a pain tablet)</t>
  </si>
  <si>
    <t xml:space="preserve">S3.1b </t>
  </si>
  <si>
    <t>Number of Medical Treatment Cases (MTCs, i.e., injuries on duty leading to medical treatment, but no lost days)</t>
  </si>
  <si>
    <t>Number of Lost Time Injuries (LTIs, i.e., injuries on duty leading to at least one lost day)</t>
  </si>
  <si>
    <t>Total Number of Recordable Injuries, including MTCs, LTIs and Fatalities</t>
  </si>
  <si>
    <t>Fatal Injury Frequency Rate (FIFR, i.e., number of Fatalities per 200 000 person hours worked)</t>
  </si>
  <si>
    <t>Lost Time Injury Frequency Rate (LTIFR, i.e., Number of LTIs per 200 000 person hours worked)</t>
  </si>
  <si>
    <t>Total Recordable Injury Frequency Rate (TRIFR)</t>
  </si>
  <si>
    <t>Target for Lost Time Injury Frequency Rate (LTIFR)</t>
  </si>
  <si>
    <t>Target for Total Injury Frequency Rate (TIFR)</t>
  </si>
  <si>
    <t>Does the company's safety data include contractor injuries?</t>
  </si>
  <si>
    <t>Total Number of Employees &amp; Contractors Tested for HIV/AIDS</t>
  </si>
  <si>
    <t>403-3</t>
  </si>
  <si>
    <t>L</t>
  </si>
  <si>
    <t>An explanation of how the organisation facilitates workers' access to non-occupational medical and healthcare services and the scope of access provided for employees and workers, and a description of any voluntary health promotion services and prgorammes offered to workers to address major non-work-related health risks, including the specific health risks addressed.</t>
  </si>
  <si>
    <t>S3.1c</t>
  </si>
  <si>
    <t>Rand Value of funds invested in Research &amp; Development</t>
  </si>
  <si>
    <t>Total Direct Energy Consumption ((Gigajoules, GJ) – Non-renewables</t>
  </si>
  <si>
    <t>Not reported</t>
  </si>
  <si>
    <r>
      <t>Carbon Emissions (Tonnes CO</t>
    </r>
    <r>
      <rPr>
        <vertAlign val="subscript"/>
        <sz val="10"/>
        <color theme="1"/>
        <rFont val="Calibri"/>
        <family val="2"/>
        <scheme val="minor"/>
      </rPr>
      <t>2</t>
    </r>
    <r>
      <rPr>
        <sz val="10"/>
        <color theme="1"/>
        <rFont val="Calibri"/>
        <family val="2"/>
        <scheme val="minor"/>
      </rPr>
      <t>e) - Electricity transmission &amp; distribution losses</t>
    </r>
  </si>
  <si>
    <r>
      <t>Carbon Emissions (Tonnes CO</t>
    </r>
    <r>
      <rPr>
        <vertAlign val="subscript"/>
        <sz val="10"/>
        <color theme="1"/>
        <rFont val="Calibri"/>
        <family val="2"/>
        <scheme val="minor"/>
      </rPr>
      <t>2</t>
    </r>
    <r>
      <rPr>
        <sz val="10"/>
        <color theme="1"/>
        <rFont val="Calibri"/>
        <family val="2"/>
        <scheme val="minor"/>
      </rPr>
      <t xml:space="preserve">e) - Well to Tank for Scope 1 fuels </t>
    </r>
  </si>
  <si>
    <t>nore reported</t>
  </si>
  <si>
    <t>not set</t>
  </si>
  <si>
    <t>Water</t>
  </si>
  <si>
    <t>Total Volume of Water Consumed (Kilolitres, or Kl) - New Purchases and/or Abstractions (excluding recycled water used)</t>
  </si>
  <si>
    <t>Page 75</t>
  </si>
  <si>
    <t>303-5a</t>
  </si>
  <si>
    <t>E2.1a</t>
  </si>
  <si>
    <t>Water Efficiency: Average Volume of Water (Litres) Consumed per Person Hour Worked (l/PHW)</t>
  </si>
  <si>
    <t>Target for water consumption efficiency, or reduction, against a specific denominator (e.g., per PHW)</t>
  </si>
  <si>
    <t>Not set</t>
  </si>
  <si>
    <t>Baseline year for water reduction targets</t>
  </si>
  <si>
    <t>Waste</t>
  </si>
  <si>
    <t>Total Volume of Non-Hazardous Waste Disposed (Tonnes) - to Landfill</t>
  </si>
  <si>
    <t>Page 72</t>
  </si>
  <si>
    <t>The company reports some figures for waste, but does not differentiate between hazardous and non-hazardous.</t>
  </si>
  <si>
    <t>306-5</t>
  </si>
  <si>
    <t>E4.1a</t>
  </si>
  <si>
    <t>Total Volume of Non-Hazardous Waste sent for Recycling (Tonnes)</t>
  </si>
  <si>
    <t>306-4</t>
  </si>
  <si>
    <t>Total Volume of Non-Hazardous Waste Disposed (Tonnes) - to Landfill and Recycled</t>
  </si>
  <si>
    <t>Calc</t>
  </si>
  <si>
    <t>Percentage of Non-Hazardous Waste disposed of that is sent for recycling - Reported</t>
  </si>
  <si>
    <t>Percentage of Non-Hazardous Waste disposed of that is sent for recycling - Calculated</t>
  </si>
  <si>
    <t>Total Volume of Hazardous Waste Disposed (Tonnes) - to Registered Disposal Sites</t>
  </si>
  <si>
    <t>E4.1b</t>
  </si>
  <si>
    <t>Total volume of hazardous waste recycled</t>
  </si>
  <si>
    <t>Waste intensity: Total volume of waste per million Rands in Revenue</t>
  </si>
  <si>
    <t>E4.1c</t>
  </si>
  <si>
    <t>CSI/SED Expenditures</t>
  </si>
  <si>
    <t>Rand Value of Corporate Social Responsibility Investment (CSR)</t>
  </si>
  <si>
    <t>Page 91 -93</t>
  </si>
  <si>
    <t>203-1</t>
  </si>
  <si>
    <t>CSI/SED Spend as a percentage of Total Revenue Generated</t>
  </si>
  <si>
    <t xml:space="preserve">CSI Spend as a percentage of Net Profit after Tax (NPAT) </t>
  </si>
  <si>
    <t>Calc - SA NPAT (Page 91)</t>
  </si>
  <si>
    <t>Rand Value of CSR Spend on Arts, Sports &amp; Culture</t>
  </si>
  <si>
    <t>Rand Value of CSR Spend on Basic Needs &amp; Social Development, including Nutrition and/or Feeding Programmes</t>
  </si>
  <si>
    <t>Rand Value of CSR Spend on Education</t>
  </si>
  <si>
    <t xml:space="preserve">Rand Value of CSR Spend in Environmental Management Projects </t>
  </si>
  <si>
    <t>Rand Value of CSR Spend on Health, including HIV/AIDS</t>
  </si>
  <si>
    <t>Rand Value of CSR Spend on Infrastructure Development</t>
  </si>
  <si>
    <t>Rand Value of CSR Spend on Skills Development, including Adult Basic Education &amp; Training (ABET)</t>
  </si>
  <si>
    <t xml:space="preserve">Rand Value of CSR Spend on Small Business Development Projects </t>
  </si>
  <si>
    <t>Rand Value of CSR Spend on Other</t>
  </si>
  <si>
    <t>Rand Value of Enterprise &amp; Supplier Development Spend (i.e. support for small business)</t>
  </si>
  <si>
    <t>tbc</t>
  </si>
  <si>
    <r>
      <t xml:space="preserve">Wage Gap Ratio as per Companies Act - Ratio of Average Compensation per Top </t>
    </r>
    <r>
      <rPr>
        <sz val="10"/>
        <rFont val="Calibri"/>
        <family val="2"/>
      </rPr>
      <t>10%</t>
    </r>
    <r>
      <rPr>
        <sz val="10"/>
        <rFont val="Calibri"/>
        <family val="2"/>
        <scheme val="minor"/>
      </rPr>
      <t xml:space="preserve"> to Average Compensation per Bottom 10% of Employees</t>
    </r>
  </si>
  <si>
    <t>Carbon tax paid (R'000)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</si>
</sst>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
    <numFmt numFmtId="165" formatCode="_(* #,##0.00_);_(* \(#,##0.00\);_(* &quot;-&quot;??_);_(@_)"/>
    <numFmt numFmtId="166" formatCode="0.0"/>
    <numFmt numFmtId="167" formatCode="#,##0.0"/>
    <numFmt numFmtId="168" formatCode="_-* #,##0_-;\-* #,##0_-;_-* &quot;-&quot;??_-;_-@_-"/>
  </numFmts>
  <fonts count="24" x14ac:knownFonts="1">
    <font>
      <sz val="11"/>
      <color theme="1"/>
      <name val="Calibri"/>
      <family val="2"/>
      <scheme val="minor"/>
    </font>
    <font>
      <sz val="11"/>
      <color theme="1"/>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b/>
      <sz val="10"/>
      <color theme="1"/>
      <name val="Calibri"/>
      <family val="2"/>
      <scheme val="minor"/>
    </font>
    <font>
      <sz val="10"/>
      <color rgb="FF212121"/>
      <name val="Calibri"/>
      <family val="2"/>
      <scheme val="minor"/>
    </font>
    <font>
      <sz val="10"/>
      <name val="Calibri"/>
      <family val="2"/>
      <scheme val="minor"/>
    </font>
    <font>
      <sz val="10"/>
      <color rgb="FFFF0000"/>
      <name val="Calibri"/>
      <family val="2"/>
    </font>
    <font>
      <sz val="9"/>
      <name val="Calibri"/>
      <family val="2"/>
      <scheme val="minor"/>
    </font>
    <font>
      <sz val="10"/>
      <color rgb="FFFF0000"/>
      <name val="Calibri"/>
      <family val="2"/>
      <scheme val="minor"/>
    </font>
    <font>
      <b/>
      <i/>
      <sz val="10"/>
      <color rgb="FF212121"/>
      <name val="Calibri"/>
      <family val="2"/>
      <scheme val="minor"/>
    </font>
    <font>
      <u/>
      <sz val="10"/>
      <color rgb="FF212121"/>
      <name val="Calibri"/>
      <family val="2"/>
      <scheme val="minor"/>
    </font>
    <font>
      <sz val="10"/>
      <color rgb="FF000000"/>
      <name val="Calibri"/>
      <family val="2"/>
      <scheme val="minor"/>
    </font>
    <font>
      <vertAlign val="subscript"/>
      <sz val="10"/>
      <color theme="1"/>
      <name val="Calibri"/>
      <family val="2"/>
      <scheme val="minor"/>
    </font>
    <font>
      <b/>
      <sz val="9"/>
      <color indexed="81"/>
      <name val="Tahoma"/>
      <family val="2"/>
    </font>
    <font>
      <sz val="9"/>
      <color indexed="81"/>
      <name val="Tahoma"/>
      <family val="2"/>
    </font>
    <font>
      <b/>
      <u/>
      <sz val="10"/>
      <color theme="1"/>
      <name val="Calibri"/>
      <family val="2"/>
      <scheme val="minor"/>
    </font>
    <font>
      <b/>
      <u/>
      <sz val="10"/>
      <color rgb="FFFF0000"/>
      <name val="Calibri"/>
      <family val="2"/>
      <scheme val="minor"/>
    </font>
    <font>
      <b/>
      <sz val="10"/>
      <color rgb="FFFF0000"/>
      <name val="Calibri"/>
      <family val="2"/>
      <scheme val="minor"/>
    </font>
    <font>
      <sz val="11"/>
      <name val="Calibri"/>
      <family val="2"/>
      <scheme val="minor"/>
    </font>
    <font>
      <sz val="9"/>
      <color theme="1"/>
      <name val="Calibri"/>
      <family val="2"/>
      <scheme val="minor"/>
    </font>
    <font>
      <i/>
      <sz val="10"/>
      <color theme="1"/>
      <name val="Calibri"/>
      <family val="2"/>
      <scheme val="minor"/>
    </font>
    <font>
      <sz val="10"/>
      <name val="Calibri"/>
      <family val="2"/>
    </font>
  </fonts>
  <fills count="10">
    <fill>
      <patternFill patternType="none"/>
    </fill>
    <fill>
      <patternFill patternType="gray125"/>
    </fill>
    <fill>
      <patternFill patternType="solid">
        <fgColor theme="9" tint="-0.249977111117893"/>
        <bgColor indexed="64"/>
      </patternFill>
    </fill>
    <fill>
      <patternFill patternType="solid">
        <fgColor theme="9"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bgColor indexed="64"/>
      </patternFill>
    </fill>
  </fills>
  <borders count="15">
    <border>
      <left/>
      <right/>
      <top/>
      <bottom/>
      <diagonal/>
    </border>
    <border>
      <left/>
      <right/>
      <top/>
      <bottom style="thin">
        <color auto="1"/>
      </bottom>
      <diagonal/>
    </border>
    <border>
      <left style="thin">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theme="9" tint="-0.499984740745262"/>
      </left>
      <right style="thin">
        <color theme="9" tint="-0.499984740745262"/>
      </right>
      <top style="thin">
        <color theme="9" tint="-0.499984740745262"/>
      </top>
      <bottom style="thin">
        <color theme="9" tint="-0.499984740745262"/>
      </bottom>
      <diagonal/>
    </border>
    <border>
      <left/>
      <right style="thin">
        <color indexed="64"/>
      </right>
      <top/>
      <bottom/>
      <diagonal/>
    </border>
    <border>
      <left style="thin">
        <color auto="1"/>
      </left>
      <right style="thin">
        <color auto="1"/>
      </right>
      <top style="thin">
        <color auto="1"/>
      </top>
      <bottom/>
      <diagonal/>
    </border>
    <border>
      <left style="thin">
        <color theme="9" tint="-0.499984740745262"/>
      </left>
      <right style="thin">
        <color theme="9" tint="-0.499984740745262"/>
      </right>
      <top style="thin">
        <color theme="9" tint="-0.499984740745262"/>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4" fillId="0" borderId="0"/>
  </cellStyleXfs>
  <cellXfs count="178">
    <xf numFmtId="0" fontId="0" fillId="0" borderId="0" xfId="0"/>
    <xf numFmtId="10" fontId="4" fillId="3" borderId="7" xfId="2" applyNumberFormat="1" applyFont="1" applyFill="1" applyBorder="1" applyAlignment="1" applyProtection="1">
      <alignment horizontal="right" vertical="top"/>
    </xf>
    <xf numFmtId="10" fontId="4" fillId="0" borderId="7" xfId="2" applyNumberFormat="1" applyFont="1" applyFill="1" applyBorder="1" applyAlignment="1" applyProtection="1">
      <alignment horizontal="right" vertical="top"/>
    </xf>
    <xf numFmtId="3" fontId="4" fillId="0" borderId="7" xfId="3" applyNumberFormat="1" applyFont="1" applyFill="1" applyBorder="1" applyAlignment="1" applyProtection="1">
      <alignment horizontal="right" vertical="top"/>
    </xf>
    <xf numFmtId="0" fontId="2" fillId="2" borderId="0" xfId="0" applyFont="1" applyFill="1" applyAlignment="1">
      <alignment vertical="center"/>
    </xf>
    <xf numFmtId="0" fontId="3" fillId="2" borderId="0" xfId="0" applyFont="1" applyFill="1" applyAlignment="1">
      <alignment vertical="center"/>
    </xf>
    <xf numFmtId="0" fontId="3" fillId="2" borderId="0" xfId="0" applyFont="1" applyFill="1" applyAlignment="1">
      <alignment vertical="center" wrapText="1"/>
    </xf>
    <xf numFmtId="0" fontId="2" fillId="2" borderId="0" xfId="0" applyFont="1" applyFill="1" applyAlignment="1">
      <alignment horizontal="right" vertical="center" wrapText="1"/>
    </xf>
    <xf numFmtId="0" fontId="2" fillId="2" borderId="0" xfId="0" applyFont="1" applyFill="1" applyAlignment="1">
      <alignment horizontal="right" vertical="center"/>
    </xf>
    <xf numFmtId="0" fontId="2" fillId="2" borderId="0" xfId="0" applyFont="1" applyFill="1" applyAlignment="1">
      <alignment horizontal="left" vertical="center"/>
    </xf>
    <xf numFmtId="49" fontId="2" fillId="2" borderId="0" xfId="0" applyNumberFormat="1" applyFont="1" applyFill="1" applyAlignment="1">
      <alignment horizontal="right" vertical="center" wrapText="1"/>
    </xf>
    <xf numFmtId="0" fontId="4" fillId="0" borderId="0" xfId="0" applyFont="1" applyAlignment="1">
      <alignment vertical="center"/>
    </xf>
    <xf numFmtId="0" fontId="4" fillId="2" borderId="0" xfId="0" applyFont="1" applyFill="1" applyAlignment="1">
      <alignment vertical="top"/>
    </xf>
    <xf numFmtId="0" fontId="4" fillId="0" borderId="0" xfId="0" applyFont="1" applyAlignment="1">
      <alignment vertical="top"/>
    </xf>
    <xf numFmtId="0" fontId="4" fillId="0" borderId="0" xfId="0" applyFont="1" applyAlignment="1">
      <alignment horizontal="right" vertical="top"/>
    </xf>
    <xf numFmtId="0" fontId="5" fillId="0" borderId="0" xfId="0" applyFont="1" applyAlignment="1">
      <alignment horizontal="right" vertical="top"/>
    </xf>
    <xf numFmtId="0" fontId="4" fillId="0" borderId="0" xfId="0" applyFont="1" applyAlignment="1">
      <alignment horizontal="left" vertical="top"/>
    </xf>
    <xf numFmtId="49" fontId="4" fillId="0" borderId="0" xfId="0" applyNumberFormat="1" applyFont="1" applyAlignment="1">
      <alignment horizontal="right" vertical="top"/>
    </xf>
    <xf numFmtId="164" fontId="4" fillId="3" borderId="0" xfId="0" applyNumberFormat="1" applyFont="1" applyFill="1" applyAlignment="1">
      <alignment horizontal="right" vertical="top"/>
    </xf>
    <xf numFmtId="0" fontId="4" fillId="0" borderId="0" xfId="0" applyFont="1" applyAlignment="1">
      <alignment vertical="top" wrapText="1"/>
    </xf>
    <xf numFmtId="0" fontId="4" fillId="5" borderId="0" xfId="0" applyFont="1" applyFill="1" applyAlignment="1">
      <alignment vertical="top"/>
    </xf>
    <xf numFmtId="0" fontId="4" fillId="6" borderId="0" xfId="0" applyFont="1" applyFill="1" applyAlignment="1">
      <alignment vertical="top"/>
    </xf>
    <xf numFmtId="0" fontId="5" fillId="7" borderId="2" xfId="0" applyFont="1" applyFill="1" applyBorder="1" applyAlignment="1">
      <alignment horizontal="left" vertical="top"/>
    </xf>
    <xf numFmtId="0" fontId="5" fillId="7" borderId="0" xfId="0" applyFont="1" applyFill="1" applyAlignment="1">
      <alignment horizontal="left" vertical="top"/>
    </xf>
    <xf numFmtId="0" fontId="4" fillId="7" borderId="0" xfId="0" applyFont="1" applyFill="1" applyAlignment="1">
      <alignment horizontal="left" vertical="top"/>
    </xf>
    <xf numFmtId="49" fontId="4" fillId="7" borderId="0" xfId="0" applyNumberFormat="1" applyFont="1" applyFill="1" applyAlignment="1">
      <alignment horizontal="right" vertical="top"/>
    </xf>
    <xf numFmtId="0" fontId="4" fillId="7" borderId="0" xfId="0" applyFont="1" applyFill="1" applyAlignment="1">
      <alignment horizontal="right" vertical="top"/>
    </xf>
    <xf numFmtId="0" fontId="4" fillId="0" borderId="2" xfId="0" applyFont="1" applyBorder="1" applyAlignment="1">
      <alignment vertical="top"/>
    </xf>
    <xf numFmtId="3" fontId="4" fillId="0" borderId="6" xfId="0" applyNumberFormat="1" applyFont="1" applyBorder="1" applyAlignment="1">
      <alignment horizontal="right" vertical="top"/>
    </xf>
    <xf numFmtId="0" fontId="4" fillId="0" borderId="0" xfId="4" applyAlignment="1">
      <alignment horizontal="right" vertical="top"/>
    </xf>
    <xf numFmtId="0" fontId="6" fillId="0" borderId="0" xfId="0" applyFont="1" applyAlignment="1">
      <alignment horizontal="left"/>
    </xf>
    <xf numFmtId="10" fontId="4" fillId="0" borderId="7" xfId="0" applyNumberFormat="1" applyFont="1" applyBorder="1" applyAlignment="1">
      <alignment horizontal="right" vertical="top"/>
    </xf>
    <xf numFmtId="10" fontId="4" fillId="3" borderId="7" xfId="0" applyNumberFormat="1" applyFont="1" applyFill="1" applyBorder="1" applyAlignment="1">
      <alignment horizontal="right" vertical="top"/>
    </xf>
    <xf numFmtId="3" fontId="4" fillId="0" borderId="7" xfId="0" applyNumberFormat="1" applyFont="1" applyBorder="1" applyAlignment="1">
      <alignment horizontal="right" vertical="top"/>
    </xf>
    <xf numFmtId="3" fontId="4" fillId="3" borderId="7" xfId="0" applyNumberFormat="1" applyFont="1" applyFill="1" applyBorder="1" applyAlignment="1">
      <alignment horizontal="right" vertical="top"/>
    </xf>
    <xf numFmtId="3" fontId="7" fillId="0" borderId="7" xfId="0" applyNumberFormat="1" applyFont="1" applyBorder="1" applyAlignment="1">
      <alignment horizontal="right" vertical="top"/>
    </xf>
    <xf numFmtId="166" fontId="4" fillId="0" borderId="7" xfId="0" applyNumberFormat="1" applyFont="1" applyBorder="1" applyAlignment="1">
      <alignment horizontal="right" vertical="top"/>
    </xf>
    <xf numFmtId="166" fontId="4" fillId="3" borderId="7" xfId="0" applyNumberFormat="1" applyFont="1" applyFill="1" applyBorder="1" applyAlignment="1">
      <alignment horizontal="right" vertical="top"/>
    </xf>
    <xf numFmtId="167" fontId="4" fillId="0" borderId="7" xfId="0" applyNumberFormat="1" applyFont="1" applyBorder="1" applyAlignment="1">
      <alignment horizontal="right" vertical="top"/>
    </xf>
    <xf numFmtId="167" fontId="4" fillId="3" borderId="7" xfId="0" applyNumberFormat="1" applyFont="1" applyFill="1" applyBorder="1" applyAlignment="1">
      <alignment horizontal="right" vertical="top"/>
    </xf>
    <xf numFmtId="0" fontId="10" fillId="6" borderId="0" xfId="0" applyFont="1" applyFill="1" applyAlignment="1">
      <alignment vertical="top"/>
    </xf>
    <xf numFmtId="0" fontId="4" fillId="0" borderId="0" xfId="0" applyFont="1" applyAlignment="1">
      <alignment horizontal="right" vertical="top" wrapText="1"/>
    </xf>
    <xf numFmtId="0" fontId="7" fillId="0" borderId="0" xfId="0" applyFont="1" applyAlignment="1">
      <alignment vertical="top"/>
    </xf>
    <xf numFmtId="0" fontId="13" fillId="0" borderId="0" xfId="0" applyFont="1" applyAlignment="1">
      <alignment horizontal="right" vertical="top"/>
    </xf>
    <xf numFmtId="0" fontId="4" fillId="2" borderId="2" xfId="0" applyFont="1" applyFill="1" applyBorder="1" applyAlignment="1">
      <alignment vertical="top"/>
    </xf>
    <xf numFmtId="0" fontId="4" fillId="2" borderId="0" xfId="0" applyFont="1" applyFill="1" applyAlignment="1">
      <alignment horizontal="right" vertical="top"/>
    </xf>
    <xf numFmtId="0" fontId="4" fillId="2" borderId="0" xfId="0" applyFont="1" applyFill="1" applyAlignment="1">
      <alignment horizontal="left" vertical="top"/>
    </xf>
    <xf numFmtId="49" fontId="4" fillId="2" borderId="0" xfId="0" applyNumberFormat="1" applyFont="1" applyFill="1" applyAlignment="1">
      <alignment horizontal="right" vertical="top"/>
    </xf>
    <xf numFmtId="0" fontId="5" fillId="7" borderId="2" xfId="0" applyFont="1" applyFill="1" applyBorder="1" applyAlignment="1">
      <alignment vertical="top"/>
    </xf>
    <xf numFmtId="0" fontId="5" fillId="7" borderId="0" xfId="0" applyFont="1" applyFill="1" applyAlignment="1">
      <alignment vertical="top"/>
    </xf>
    <xf numFmtId="2" fontId="5" fillId="0" borderId="0" xfId="0" applyNumberFormat="1" applyFont="1" applyAlignment="1">
      <alignment vertical="top"/>
    </xf>
    <xf numFmtId="3" fontId="4" fillId="0" borderId="8" xfId="0" applyNumberFormat="1" applyFont="1" applyBorder="1" applyAlignment="1">
      <alignment horizontal="right" vertical="top"/>
    </xf>
    <xf numFmtId="3" fontId="7" fillId="0" borderId="8" xfId="0" applyNumberFormat="1" applyFont="1" applyBorder="1" applyAlignment="1">
      <alignment horizontal="right" vertical="top"/>
    </xf>
    <xf numFmtId="0" fontId="4" fillId="0" borderId="8" xfId="0" applyFont="1" applyBorder="1" applyAlignment="1">
      <alignment horizontal="right" vertical="top"/>
    </xf>
    <xf numFmtId="0" fontId="2" fillId="2" borderId="2" xfId="0" applyFont="1" applyFill="1" applyBorder="1" applyAlignment="1">
      <alignment vertical="top"/>
    </xf>
    <xf numFmtId="0" fontId="10" fillId="0" borderId="0" xfId="0" applyFont="1" applyAlignment="1">
      <alignment vertical="top"/>
    </xf>
    <xf numFmtId="4" fontId="10" fillId="6" borderId="7" xfId="0" applyNumberFormat="1" applyFont="1" applyFill="1" applyBorder="1" applyAlignment="1">
      <alignment horizontal="right" vertical="top"/>
    </xf>
    <xf numFmtId="4" fontId="4" fillId="3" borderId="7" xfId="0" applyNumberFormat="1" applyFont="1" applyFill="1" applyBorder="1" applyAlignment="1">
      <alignment horizontal="right" vertical="top"/>
    </xf>
    <xf numFmtId="3" fontId="4" fillId="0" borderId="0" xfId="0" applyNumberFormat="1" applyFont="1" applyAlignment="1">
      <alignment horizontal="left" vertical="top"/>
    </xf>
    <xf numFmtId="3" fontId="4" fillId="0" borderId="0" xfId="0" applyNumberFormat="1" applyFont="1" applyAlignment="1">
      <alignment vertical="top"/>
    </xf>
    <xf numFmtId="4" fontId="4" fillId="6" borderId="7" xfId="0" applyNumberFormat="1" applyFont="1" applyFill="1" applyBorder="1" applyAlignment="1">
      <alignment horizontal="right" vertical="top"/>
    </xf>
    <xf numFmtId="4" fontId="4" fillId="6" borderId="10" xfId="0" applyNumberFormat="1" applyFont="1" applyFill="1" applyBorder="1" applyAlignment="1">
      <alignment horizontal="right" vertical="top"/>
    </xf>
    <xf numFmtId="0" fontId="4" fillId="9" borderId="0" xfId="0" applyFont="1" applyFill="1" applyAlignment="1">
      <alignment vertical="top"/>
    </xf>
    <xf numFmtId="0" fontId="4" fillId="9" borderId="0" xfId="0" applyFont="1" applyFill="1" applyAlignment="1">
      <alignment horizontal="right" vertical="top"/>
    </xf>
    <xf numFmtId="0" fontId="13" fillId="9" borderId="0" xfId="0" applyFont="1" applyFill="1" applyAlignment="1">
      <alignment horizontal="left" vertical="top" wrapText="1"/>
    </xf>
    <xf numFmtId="0" fontId="4" fillId="9" borderId="0" xfId="0" applyFont="1" applyFill="1" applyAlignment="1">
      <alignment horizontal="left" vertical="top"/>
    </xf>
    <xf numFmtId="49" fontId="4" fillId="9" borderId="0" xfId="0" applyNumberFormat="1" applyFont="1" applyFill="1" applyAlignment="1">
      <alignment horizontal="right" vertical="top"/>
    </xf>
    <xf numFmtId="3" fontId="4" fillId="4" borderId="0" xfId="3" applyNumberFormat="1" applyFont="1" applyFill="1" applyBorder="1" applyAlignment="1" applyProtection="1">
      <alignment horizontal="right" vertical="top"/>
    </xf>
    <xf numFmtId="3" fontId="4" fillId="7" borderId="0" xfId="0" applyNumberFormat="1" applyFont="1" applyFill="1" applyAlignment="1">
      <alignment horizontal="right" vertical="top"/>
    </xf>
    <xf numFmtId="0" fontId="4" fillId="0" borderId="0" xfId="0" applyFont="1" applyAlignment="1">
      <alignment horizontal="center" vertical="top"/>
    </xf>
    <xf numFmtId="3" fontId="4" fillId="0" borderId="6" xfId="3" applyNumberFormat="1" applyFont="1" applyFill="1" applyBorder="1" applyAlignment="1" applyProtection="1">
      <alignment horizontal="right" vertical="top"/>
    </xf>
    <xf numFmtId="3" fontId="4" fillId="0" borderId="7" xfId="3" applyNumberFormat="1" applyFont="1" applyBorder="1" applyAlignment="1" applyProtection="1">
      <alignment horizontal="right" vertical="top"/>
    </xf>
    <xf numFmtId="3" fontId="4" fillId="8" borderId="7" xfId="3" applyNumberFormat="1" applyFont="1" applyFill="1" applyBorder="1" applyAlignment="1" applyProtection="1">
      <alignment horizontal="right" vertical="top"/>
    </xf>
    <xf numFmtId="3" fontId="7" fillId="0" borderId="7" xfId="3" applyNumberFormat="1" applyFont="1" applyFill="1" applyBorder="1" applyAlignment="1" applyProtection="1">
      <alignment horizontal="right" vertical="top"/>
    </xf>
    <xf numFmtId="3" fontId="4" fillId="9" borderId="7" xfId="3" applyNumberFormat="1" applyFont="1" applyFill="1" applyBorder="1" applyAlignment="1" applyProtection="1">
      <alignment horizontal="right" vertical="top"/>
    </xf>
    <xf numFmtId="1" fontId="9" fillId="0" borderId="7" xfId="2" applyNumberFormat="1" applyFont="1" applyFill="1" applyBorder="1" applyAlignment="1" applyProtection="1">
      <alignment horizontal="right" vertical="top"/>
    </xf>
    <xf numFmtId="4" fontId="4" fillId="0" borderId="7" xfId="0" applyNumberFormat="1" applyFont="1" applyBorder="1" applyAlignment="1">
      <alignment horizontal="right" vertical="top"/>
    </xf>
    <xf numFmtId="0" fontId="4" fillId="0" borderId="7" xfId="0" applyFont="1" applyBorder="1" applyAlignment="1">
      <alignment horizontal="right" vertical="top"/>
    </xf>
    <xf numFmtId="3" fontId="4" fillId="8" borderId="7" xfId="0" applyNumberFormat="1" applyFont="1" applyFill="1" applyBorder="1" applyAlignment="1">
      <alignment horizontal="right" vertical="top"/>
    </xf>
    <xf numFmtId="3" fontId="4" fillId="0" borderId="7" xfId="2" applyNumberFormat="1" applyFont="1" applyFill="1" applyBorder="1" applyAlignment="1" applyProtection="1">
      <alignment horizontal="right" vertical="top"/>
    </xf>
    <xf numFmtId="9" fontId="4" fillId="0" borderId="7" xfId="2" applyFont="1" applyFill="1" applyBorder="1" applyAlignment="1" applyProtection="1">
      <alignment horizontal="right" vertical="top"/>
    </xf>
    <xf numFmtId="3" fontId="10" fillId="3" borderId="7" xfId="0" applyNumberFormat="1" applyFont="1" applyFill="1" applyBorder="1" applyAlignment="1">
      <alignment horizontal="right" vertical="top"/>
    </xf>
    <xf numFmtId="3" fontId="4" fillId="9" borderId="7" xfId="0" applyNumberFormat="1" applyFont="1" applyFill="1" applyBorder="1" applyAlignment="1">
      <alignment horizontal="right" vertical="top"/>
    </xf>
    <xf numFmtId="3" fontId="10" fillId="0" borderId="7" xfId="0" applyNumberFormat="1" applyFont="1" applyBorder="1" applyAlignment="1">
      <alignment horizontal="right" vertical="top"/>
    </xf>
    <xf numFmtId="3" fontId="4" fillId="4" borderId="7" xfId="0" applyNumberFormat="1" applyFont="1" applyFill="1" applyBorder="1" applyAlignment="1">
      <alignment horizontal="right" vertical="top"/>
    </xf>
    <xf numFmtId="3" fontId="4" fillId="4" borderId="10" xfId="0" applyNumberFormat="1" applyFont="1" applyFill="1" applyBorder="1" applyAlignment="1">
      <alignment horizontal="right" vertical="top"/>
    </xf>
    <xf numFmtId="3" fontId="4" fillId="0" borderId="10" xfId="0" applyNumberFormat="1" applyFont="1" applyBorder="1" applyAlignment="1">
      <alignment horizontal="right" vertical="top"/>
    </xf>
    <xf numFmtId="0" fontId="2" fillId="2" borderId="1" xfId="0" applyFont="1" applyFill="1" applyBorder="1" applyAlignment="1">
      <alignment vertical="center"/>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2" fillId="2" borderId="1" xfId="0" applyFont="1" applyFill="1" applyBorder="1" applyAlignment="1">
      <alignment horizontal="right" vertical="center" wrapText="1"/>
    </xf>
    <xf numFmtId="0" fontId="2" fillId="2" borderId="1" xfId="0" applyFont="1" applyFill="1" applyBorder="1" applyAlignment="1">
      <alignment horizontal="right" vertical="center"/>
    </xf>
    <xf numFmtId="0" fontId="2" fillId="2" borderId="1" xfId="0" applyFont="1" applyFill="1" applyBorder="1" applyAlignment="1">
      <alignment horizontal="left" vertical="center"/>
    </xf>
    <xf numFmtId="49" fontId="2" fillId="2" borderId="1" xfId="0" applyNumberFormat="1" applyFont="1" applyFill="1" applyBorder="1" applyAlignment="1">
      <alignment horizontal="right" vertical="center" wrapText="1"/>
    </xf>
    <xf numFmtId="3" fontId="7" fillId="3" borderId="7" xfId="0" applyNumberFormat="1" applyFont="1" applyFill="1" applyBorder="1" applyAlignment="1">
      <alignment horizontal="right" vertical="top"/>
    </xf>
    <xf numFmtId="3" fontId="4" fillId="6" borderId="7" xfId="0" applyNumberFormat="1" applyFont="1" applyFill="1" applyBorder="1" applyAlignment="1">
      <alignment horizontal="right" vertical="top"/>
    </xf>
    <xf numFmtId="3" fontId="4" fillId="6" borderId="8" xfId="0" applyNumberFormat="1" applyFont="1" applyFill="1" applyBorder="1" applyAlignment="1">
      <alignment horizontal="right" vertical="top"/>
    </xf>
    <xf numFmtId="3" fontId="4" fillId="0" borderId="0" xfId="0" applyNumberFormat="1" applyFont="1" applyAlignment="1">
      <alignment horizontal="right" vertical="top"/>
    </xf>
    <xf numFmtId="0" fontId="7" fillId="7" borderId="0" xfId="0" applyFont="1" applyFill="1" applyAlignment="1">
      <alignment horizontal="right" vertical="top"/>
    </xf>
    <xf numFmtId="166" fontId="7" fillId="0" borderId="7" xfId="0" applyNumberFormat="1" applyFont="1" applyBorder="1" applyAlignment="1">
      <alignment horizontal="right" vertical="top"/>
    </xf>
    <xf numFmtId="1" fontId="4" fillId="0" borderId="7" xfId="0" applyNumberFormat="1" applyFont="1" applyBorder="1" applyAlignment="1">
      <alignment horizontal="right" vertical="top"/>
    </xf>
    <xf numFmtId="1" fontId="7" fillId="0" borderId="7" xfId="0" applyNumberFormat="1" applyFont="1" applyBorder="1" applyAlignment="1">
      <alignment horizontal="right" vertical="top"/>
    </xf>
    <xf numFmtId="0" fontId="5" fillId="0" borderId="0" xfId="0" applyFont="1" applyAlignment="1">
      <alignment vertical="top"/>
    </xf>
    <xf numFmtId="0" fontId="5" fillId="0" borderId="0" xfId="0" applyFont="1" applyAlignment="1">
      <alignment horizontal="center" vertical="top"/>
    </xf>
    <xf numFmtId="10" fontId="5" fillId="0" borderId="0" xfId="2" applyNumberFormat="1" applyFont="1" applyFill="1" applyBorder="1" applyAlignment="1" applyProtection="1">
      <alignment vertical="top"/>
    </xf>
    <xf numFmtId="0" fontId="17" fillId="0" borderId="0" xfId="0" applyFont="1" applyAlignment="1">
      <alignment horizontal="center" vertical="top"/>
    </xf>
    <xf numFmtId="0" fontId="18" fillId="0" borderId="0" xfId="0" applyFont="1" applyAlignment="1">
      <alignment horizontal="center" vertical="top"/>
    </xf>
    <xf numFmtId="10" fontId="4" fillId="9" borderId="7" xfId="0" applyNumberFormat="1" applyFont="1" applyFill="1" applyBorder="1" applyAlignment="1">
      <alignment horizontal="right" vertical="top"/>
    </xf>
    <xf numFmtId="10" fontId="7" fillId="9" borderId="7" xfId="0" applyNumberFormat="1" applyFont="1" applyFill="1" applyBorder="1" applyAlignment="1">
      <alignment horizontal="right" vertical="top"/>
    </xf>
    <xf numFmtId="0" fontId="19" fillId="0" borderId="0" xfId="0" applyFont="1" applyAlignment="1">
      <alignment horizontal="center" vertical="top"/>
    </xf>
    <xf numFmtId="1" fontId="4" fillId="9" borderId="7" xfId="0" applyNumberFormat="1" applyFont="1" applyFill="1" applyBorder="1" applyAlignment="1">
      <alignment horizontal="right" vertical="top"/>
    </xf>
    <xf numFmtId="1" fontId="4" fillId="0" borderId="7" xfId="3" applyNumberFormat="1" applyFont="1" applyFill="1" applyBorder="1" applyAlignment="1" applyProtection="1">
      <alignment horizontal="right" vertical="top"/>
    </xf>
    <xf numFmtId="1" fontId="4" fillId="9" borderId="7" xfId="3" applyNumberFormat="1" applyFont="1" applyFill="1" applyBorder="1" applyAlignment="1" applyProtection="1">
      <alignment horizontal="right" vertical="top"/>
    </xf>
    <xf numFmtId="14" fontId="4" fillId="0" borderId="0" xfId="0" applyNumberFormat="1" applyFont="1" applyAlignment="1">
      <alignment horizontal="center" vertical="top"/>
    </xf>
    <xf numFmtId="1" fontId="4" fillId="0" borderId="0" xfId="0" applyNumberFormat="1" applyFont="1" applyAlignment="1">
      <alignment vertical="top"/>
    </xf>
    <xf numFmtId="2" fontId="4" fillId="0" borderId="0" xfId="0" applyNumberFormat="1" applyFont="1" applyAlignment="1">
      <alignment vertical="top"/>
    </xf>
    <xf numFmtId="10" fontId="4" fillId="0" borderId="0" xfId="2" applyNumberFormat="1" applyFont="1" applyFill="1" applyBorder="1" applyAlignment="1" applyProtection="1">
      <alignment vertical="top"/>
    </xf>
    <xf numFmtId="1" fontId="4" fillId="0" borderId="0" xfId="2" applyNumberFormat="1" applyFont="1" applyFill="1" applyBorder="1" applyAlignment="1" applyProtection="1">
      <alignment vertical="top"/>
    </xf>
    <xf numFmtId="1" fontId="10" fillId="0" borderId="0" xfId="0" applyNumberFormat="1" applyFont="1" applyAlignment="1">
      <alignment vertical="top"/>
    </xf>
    <xf numFmtId="1" fontId="7" fillId="9" borderId="7" xfId="0" applyNumberFormat="1" applyFont="1" applyFill="1" applyBorder="1" applyAlignment="1">
      <alignment horizontal="right" vertical="top"/>
    </xf>
    <xf numFmtId="167" fontId="7" fillId="9" borderId="7" xfId="2" applyNumberFormat="1" applyFont="1" applyFill="1" applyBorder="1" applyAlignment="1" applyProtection="1">
      <alignment horizontal="right" vertical="top"/>
    </xf>
    <xf numFmtId="167" fontId="4" fillId="9" borderId="7" xfId="0" applyNumberFormat="1" applyFont="1" applyFill="1" applyBorder="1" applyAlignment="1">
      <alignment horizontal="right" vertical="top"/>
    </xf>
    <xf numFmtId="167" fontId="4" fillId="0" borderId="7" xfId="2" applyNumberFormat="1" applyFont="1" applyFill="1" applyBorder="1" applyAlignment="1" applyProtection="1">
      <alignment horizontal="right" vertical="top"/>
    </xf>
    <xf numFmtId="167" fontId="4" fillId="9" borderId="7" xfId="2" applyNumberFormat="1" applyFont="1" applyFill="1" applyBorder="1" applyAlignment="1" applyProtection="1">
      <alignment horizontal="right" vertical="top"/>
    </xf>
    <xf numFmtId="0" fontId="4" fillId="9" borderId="7" xfId="0" applyFont="1" applyFill="1" applyBorder="1" applyAlignment="1">
      <alignment horizontal="right" vertical="top"/>
    </xf>
    <xf numFmtId="166" fontId="4" fillId="9" borderId="7" xfId="0" applyNumberFormat="1" applyFont="1" applyFill="1" applyBorder="1" applyAlignment="1">
      <alignment horizontal="right" vertical="top"/>
    </xf>
    <xf numFmtId="164" fontId="4" fillId="9" borderId="7" xfId="2" applyNumberFormat="1" applyFont="1" applyFill="1" applyBorder="1" applyAlignment="1" applyProtection="1">
      <alignment horizontal="right" vertical="top"/>
    </xf>
    <xf numFmtId="164" fontId="7" fillId="9" borderId="7" xfId="2" applyNumberFormat="1" applyFont="1" applyFill="1" applyBorder="1" applyAlignment="1" applyProtection="1">
      <alignment horizontal="right" vertical="top"/>
    </xf>
    <xf numFmtId="164" fontId="4" fillId="0" borderId="7" xfId="2" applyNumberFormat="1" applyFont="1" applyFill="1" applyBorder="1" applyAlignment="1" applyProtection="1">
      <alignment horizontal="right" vertical="top"/>
    </xf>
    <xf numFmtId="3" fontId="4" fillId="9" borderId="7" xfId="2" applyNumberFormat="1" applyFont="1" applyFill="1" applyBorder="1" applyAlignment="1" applyProtection="1">
      <alignment horizontal="right" vertical="top"/>
    </xf>
    <xf numFmtId="3" fontId="7" fillId="9" borderId="7" xfId="2" applyNumberFormat="1" applyFont="1" applyFill="1" applyBorder="1" applyAlignment="1" applyProtection="1">
      <alignment horizontal="right" vertical="top"/>
    </xf>
    <xf numFmtId="1" fontId="4" fillId="0" borderId="7" xfId="2" applyNumberFormat="1" applyFont="1" applyFill="1" applyBorder="1" applyAlignment="1" applyProtection="1">
      <alignment horizontal="right" vertical="top"/>
    </xf>
    <xf numFmtId="167" fontId="7" fillId="0" borderId="7" xfId="2" applyNumberFormat="1" applyFont="1" applyFill="1" applyBorder="1" applyAlignment="1" applyProtection="1">
      <alignment horizontal="right" vertical="top"/>
    </xf>
    <xf numFmtId="3" fontId="9" fillId="0" borderId="7" xfId="0" applyNumberFormat="1" applyFont="1" applyBorder="1" applyAlignment="1">
      <alignment horizontal="right" vertical="top"/>
    </xf>
    <xf numFmtId="3" fontId="7" fillId="0" borderId="7" xfId="2" applyNumberFormat="1" applyFont="1" applyFill="1" applyBorder="1" applyAlignment="1" applyProtection="1">
      <alignment horizontal="right" vertical="top"/>
    </xf>
    <xf numFmtId="0" fontId="10" fillId="6" borderId="0" xfId="0" applyFont="1" applyFill="1" applyAlignment="1">
      <alignment vertical="top" wrapText="1"/>
    </xf>
    <xf numFmtId="3" fontId="4" fillId="0" borderId="10" xfId="2" applyNumberFormat="1" applyFont="1" applyFill="1" applyBorder="1" applyAlignment="1" applyProtection="1">
      <alignment horizontal="right" vertical="top"/>
    </xf>
    <xf numFmtId="3" fontId="7" fillId="0" borderId="10" xfId="2" applyNumberFormat="1" applyFont="1" applyFill="1" applyBorder="1" applyAlignment="1" applyProtection="1">
      <alignment horizontal="right" vertical="top"/>
    </xf>
    <xf numFmtId="0" fontId="0" fillId="0" borderId="0" xfId="0" applyAlignment="1">
      <alignment vertical="top"/>
    </xf>
    <xf numFmtId="0" fontId="20" fillId="0" borderId="0" xfId="0" applyFont="1"/>
    <xf numFmtId="0" fontId="5" fillId="7" borderId="0" xfId="0" applyFont="1" applyFill="1" applyAlignment="1">
      <alignment vertical="top" wrapText="1"/>
    </xf>
    <xf numFmtId="0" fontId="10" fillId="0" borderId="0" xfId="0" applyFont="1" applyAlignment="1">
      <alignment vertical="top" wrapText="1"/>
    </xf>
    <xf numFmtId="49" fontId="4" fillId="0" borderId="0" xfId="0" applyNumberFormat="1" applyFont="1" applyAlignment="1">
      <alignment horizontal="right" vertical="top" wrapText="1"/>
    </xf>
    <xf numFmtId="9" fontId="4" fillId="0" borderId="7" xfId="0" applyNumberFormat="1" applyFont="1" applyBorder="1" applyAlignment="1">
      <alignment horizontal="right" vertical="top"/>
    </xf>
    <xf numFmtId="10" fontId="4" fillId="0" borderId="7" xfId="2" applyNumberFormat="1" applyFont="1" applyBorder="1" applyAlignment="1" applyProtection="1">
      <alignment horizontal="right" vertical="top"/>
    </xf>
    <xf numFmtId="2" fontId="4" fillId="0" borderId="7" xfId="2" applyNumberFormat="1" applyFont="1" applyFill="1" applyBorder="1" applyAlignment="1" applyProtection="1">
      <alignment horizontal="right" vertical="top"/>
    </xf>
    <xf numFmtId="164" fontId="4" fillId="0" borderId="7" xfId="0" applyNumberFormat="1" applyFont="1" applyBorder="1" applyAlignment="1">
      <alignment horizontal="right" vertical="top"/>
    </xf>
    <xf numFmtId="164" fontId="4" fillId="3" borderId="7" xfId="0" applyNumberFormat="1" applyFont="1" applyFill="1" applyBorder="1" applyAlignment="1">
      <alignment horizontal="right" vertical="top"/>
    </xf>
    <xf numFmtId="164" fontId="7" fillId="0" borderId="7" xfId="2" applyNumberFormat="1" applyFont="1" applyFill="1" applyBorder="1" applyAlignment="1" applyProtection="1">
      <alignment horizontal="right" vertical="top"/>
    </xf>
    <xf numFmtId="0" fontId="7" fillId="9" borderId="0" xfId="0" applyFont="1" applyFill="1" applyAlignment="1">
      <alignment vertical="top" wrapText="1"/>
    </xf>
    <xf numFmtId="168" fontId="7" fillId="0" borderId="7" xfId="1" applyNumberFormat="1" applyFont="1" applyFill="1" applyBorder="1" applyAlignment="1" applyProtection="1">
      <alignment horizontal="right" vertical="top" indent="3"/>
    </xf>
    <xf numFmtId="0" fontId="4" fillId="0" borderId="7" xfId="2" applyNumberFormat="1" applyFont="1" applyFill="1" applyBorder="1" applyAlignment="1" applyProtection="1">
      <alignment horizontal="right" vertical="top"/>
    </xf>
    <xf numFmtId="0" fontId="4" fillId="9" borderId="0" xfId="0" applyFont="1" applyFill="1" applyAlignment="1">
      <alignment vertical="top" wrapText="1"/>
    </xf>
    <xf numFmtId="168" fontId="4" fillId="0" borderId="7" xfId="1" applyNumberFormat="1" applyFont="1" applyFill="1" applyBorder="1" applyAlignment="1" applyProtection="1">
      <alignment horizontal="right" vertical="top"/>
    </xf>
    <xf numFmtId="168" fontId="21" fillId="0" borderId="7" xfId="1" applyNumberFormat="1" applyFont="1" applyFill="1" applyBorder="1" applyAlignment="1" applyProtection="1">
      <alignment horizontal="right" vertical="top"/>
    </xf>
    <xf numFmtId="0" fontId="13" fillId="0" borderId="0" xfId="4" applyFont="1" applyAlignment="1">
      <alignment horizontal="right" vertical="top"/>
    </xf>
    <xf numFmtId="0" fontId="4" fillId="5" borderId="0" xfId="0" applyFont="1" applyFill="1" applyAlignment="1">
      <alignment vertical="top" wrapText="1"/>
    </xf>
    <xf numFmtId="0" fontId="0" fillId="0" borderId="0" xfId="0" applyAlignment="1">
      <alignment wrapText="1"/>
    </xf>
    <xf numFmtId="3" fontId="21" fillId="0" borderId="7" xfId="2" applyNumberFormat="1" applyFont="1" applyFill="1" applyBorder="1" applyAlignment="1" applyProtection="1">
      <alignment horizontal="right" vertical="top"/>
    </xf>
    <xf numFmtId="3" fontId="21" fillId="0" borderId="7" xfId="0" applyNumberFormat="1" applyFont="1" applyBorder="1" applyAlignment="1">
      <alignment horizontal="right" vertical="top"/>
    </xf>
    <xf numFmtId="4" fontId="7" fillId="0" borderId="7" xfId="2" applyNumberFormat="1" applyFont="1" applyFill="1" applyBorder="1" applyAlignment="1" applyProtection="1">
      <alignment horizontal="right" vertical="top"/>
    </xf>
    <xf numFmtId="4" fontId="4" fillId="0" borderId="7" xfId="2" applyNumberFormat="1" applyFont="1" applyFill="1" applyBorder="1" applyAlignment="1" applyProtection="1">
      <alignment horizontal="right" vertical="top"/>
    </xf>
    <xf numFmtId="0" fontId="21" fillId="0" borderId="8" xfId="0" applyFont="1" applyBorder="1" applyAlignment="1">
      <alignment horizontal="right" vertical="top"/>
    </xf>
    <xf numFmtId="0" fontId="21" fillId="0" borderId="11" xfId="0" applyFont="1" applyBorder="1" applyAlignment="1">
      <alignment horizontal="right" vertical="top"/>
    </xf>
    <xf numFmtId="9" fontId="4" fillId="0" borderId="10" xfId="2" applyFont="1" applyFill="1" applyBorder="1" applyAlignment="1" applyProtection="1">
      <alignment horizontal="right" vertical="top"/>
    </xf>
    <xf numFmtId="0" fontId="0" fillId="0" borderId="0" xfId="0" applyAlignment="1">
      <alignment horizontal="center"/>
    </xf>
    <xf numFmtId="0" fontId="0" fillId="0" borderId="0" xfId="0" applyAlignment="1">
      <alignment horizontal="right"/>
    </xf>
    <xf numFmtId="49" fontId="13" fillId="0" borderId="0" xfId="0" applyNumberFormat="1" applyFont="1" applyAlignment="1">
      <alignment horizontal="right" vertical="top"/>
    </xf>
    <xf numFmtId="3" fontId="21" fillId="0" borderId="10" xfId="0" applyNumberFormat="1" applyFont="1" applyBorder="1" applyAlignment="1">
      <alignment horizontal="right" vertical="top"/>
    </xf>
    <xf numFmtId="0" fontId="22" fillId="0" borderId="0" xfId="0" applyFont="1" applyAlignment="1">
      <alignment vertical="top"/>
    </xf>
    <xf numFmtId="0" fontId="4" fillId="0" borderId="0" xfId="0" applyFont="1" applyAlignment="1">
      <alignment horizontal="left" vertical="top" wrapText="1"/>
    </xf>
    <xf numFmtId="0" fontId="5" fillId="7" borderId="3" xfId="0" applyFont="1" applyFill="1" applyBorder="1" applyAlignment="1">
      <alignment horizontal="center" vertical="top"/>
    </xf>
    <xf numFmtId="0" fontId="5" fillId="7" borderId="4" xfId="0" applyFont="1" applyFill="1" applyBorder="1" applyAlignment="1">
      <alignment horizontal="center" vertical="top"/>
    </xf>
    <xf numFmtId="0" fontId="5" fillId="7" borderId="5" xfId="0" applyFont="1" applyFill="1" applyBorder="1" applyAlignment="1">
      <alignment horizontal="center" vertical="top"/>
    </xf>
    <xf numFmtId="0" fontId="4" fillId="5" borderId="9" xfId="0" applyFont="1" applyFill="1" applyBorder="1" applyAlignment="1">
      <alignment horizontal="left" vertical="top"/>
    </xf>
    <xf numFmtId="0" fontId="5" fillId="7" borderId="12" xfId="0" applyFont="1" applyFill="1" applyBorder="1" applyAlignment="1">
      <alignment horizontal="center" vertical="top"/>
    </xf>
    <xf numFmtId="0" fontId="5" fillId="7" borderId="13" xfId="0" applyFont="1" applyFill="1" applyBorder="1" applyAlignment="1">
      <alignment horizontal="center" vertical="top"/>
    </xf>
    <xf numFmtId="0" fontId="5" fillId="7" borderId="14" xfId="0" applyFont="1" applyFill="1" applyBorder="1" applyAlignment="1">
      <alignment horizontal="center" vertical="top"/>
    </xf>
  </cellXfs>
  <cellStyles count="5">
    <cellStyle name="Comma" xfId="1" builtinId="3"/>
    <cellStyle name="Comma 2" xfId="3" xr:uid="{E3D298D6-35CA-4201-BED5-B88B26858308}"/>
    <cellStyle name="Normal" xfId="0" builtinId="0"/>
    <cellStyle name="Normal 2" xfId="4" xr:uid="{E5A5EA98-1D1C-4EF4-974B-40507E8A56A8}"/>
    <cellStyle name="Per cent" xfId="2" builtinId="5"/>
  </cellStyles>
  <dxfs count="0"/>
  <tableStyles count="1" defaultTableStyle="TableStyleMedium2" defaultPivotStyle="PivotStyleLight16">
    <tableStyle name="Invisible" pivot="0" table="0" count="0" xr9:uid="{C7FA8F78-0B07-408B-982A-751CA6F18B6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Senzokuhle Ngubane" id="{A7CC29B6-30B4-4D65-9C20-F1678AE52C53}" userId="S::Senzokuhle.Ngubane@Adcock.com::e7127b55-8672-4d04-8535-77960e027342"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 dT="2023-08-24T08:09:41.28" personId="{A7CC29B6-30B4-4D65-9C20-F1678AE52C53}" id="{B9A1649C-4BA5-4132-8D70-70909B4D2EAB}">
    <text>Please refer to 2022 Integrated Report. Page 12 and 14.</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18E6D-4C3D-408E-914D-E7559812722B}">
  <sheetPr>
    <tabColor rgb="FFFFC000"/>
    <pageSetUpPr fitToPage="1"/>
  </sheetPr>
  <dimension ref="A1:BP232"/>
  <sheetViews>
    <sheetView zoomScaleNormal="100" zoomScaleSheetLayoutView="50" workbookViewId="0">
      <pane ySplit="1" topLeftCell="A51" activePane="bottomLeft" state="frozen"/>
      <selection activeCell="D19" sqref="D19"/>
      <selection pane="bottomLeft" activeCell="E50" sqref="E50"/>
    </sheetView>
  </sheetViews>
  <sheetFormatPr defaultColWidth="8.7109375" defaultRowHeight="15" customHeight="1" x14ac:dyDescent="0.25"/>
  <cols>
    <col min="1" max="1" width="4.28515625" style="13" customWidth="1"/>
    <col min="2" max="2" width="6.28515625" style="62" customWidth="1"/>
    <col min="3" max="3" width="90" style="62" customWidth="1"/>
    <col min="4" max="4" width="19.7109375" style="62" hidden="1" customWidth="1"/>
    <col min="5" max="5" width="16" style="62" customWidth="1"/>
    <col min="6" max="9" width="12.7109375" style="63" customWidth="1"/>
    <col min="10" max="11" width="12.7109375" style="63" hidden="1" customWidth="1"/>
    <col min="12" max="12" width="83.7109375" style="65" hidden="1" customWidth="1"/>
    <col min="13" max="13" width="12.42578125" style="66" customWidth="1"/>
    <col min="14" max="14" width="11.7109375" style="63" bestFit="1" customWidth="1"/>
    <col min="15" max="15" width="4.28515625" style="62" customWidth="1"/>
    <col min="16" max="16" width="8.7109375" style="13"/>
    <col min="17" max="17" width="27.28515625" style="13" customWidth="1"/>
    <col min="18" max="18" width="18.42578125" style="13" customWidth="1"/>
    <col min="19" max="19" width="9.42578125" style="13" customWidth="1"/>
    <col min="20" max="21" width="8.7109375" style="13" customWidth="1"/>
    <col min="22" max="22" width="13.42578125" style="13" customWidth="1"/>
    <col min="23" max="23" width="14.42578125" style="13" customWidth="1"/>
    <col min="24" max="25" width="11.42578125" style="13" customWidth="1"/>
    <col min="26" max="27" width="8.7109375" style="13" customWidth="1"/>
    <col min="28" max="28" width="12.42578125" style="13" customWidth="1"/>
    <col min="29" max="29" width="1.42578125" style="13" customWidth="1"/>
    <col min="30" max="30" width="3.28515625" style="13" customWidth="1"/>
    <col min="31" max="31" width="12.42578125" style="13" customWidth="1"/>
    <col min="32" max="32" width="8.7109375" style="13"/>
    <col min="33" max="49" width="12.42578125" style="13" customWidth="1"/>
    <col min="50" max="16384" width="8.7109375" style="13"/>
  </cols>
  <sheetData>
    <row r="1" spans="1:32" s="11" customFormat="1" ht="20.25" customHeight="1" x14ac:dyDescent="0.25">
      <c r="A1" s="4"/>
      <c r="B1" s="4" t="s">
        <v>0</v>
      </c>
      <c r="C1" s="5"/>
      <c r="D1" s="6" t="s">
        <v>1</v>
      </c>
      <c r="E1" s="7">
        <v>2023</v>
      </c>
      <c r="F1" s="7">
        <v>2022</v>
      </c>
      <c r="G1" s="8">
        <v>2021</v>
      </c>
      <c r="H1" s="8">
        <v>2020</v>
      </c>
      <c r="I1" s="8">
        <v>2019</v>
      </c>
      <c r="J1" s="8">
        <v>2018</v>
      </c>
      <c r="K1" s="8">
        <v>2017</v>
      </c>
      <c r="L1" s="9" t="s">
        <v>2</v>
      </c>
      <c r="M1" s="10" t="s">
        <v>3</v>
      </c>
      <c r="N1" s="7" t="s">
        <v>4</v>
      </c>
      <c r="O1" s="4"/>
    </row>
    <row r="2" spans="1:32" ht="4.9000000000000004" customHeight="1" thickBot="1" x14ac:dyDescent="0.3">
      <c r="A2" s="12"/>
      <c r="B2" s="13"/>
      <c r="C2" s="13"/>
      <c r="D2" s="13"/>
      <c r="E2" s="13"/>
      <c r="F2" s="14"/>
      <c r="G2" s="14"/>
      <c r="H2" s="14"/>
      <c r="I2" s="14"/>
      <c r="J2" s="14"/>
      <c r="K2" s="15"/>
      <c r="L2" s="16"/>
      <c r="M2" s="17"/>
      <c r="N2" s="14"/>
      <c r="O2" s="12"/>
    </row>
    <row r="3" spans="1:32" ht="15" hidden="1" customHeight="1" x14ac:dyDescent="0.25">
      <c r="A3" s="12"/>
      <c r="B3" s="18"/>
      <c r="C3" s="19" t="s">
        <v>5</v>
      </c>
      <c r="D3" s="19"/>
      <c r="E3" s="19"/>
      <c r="F3" s="14"/>
      <c r="G3" s="14"/>
      <c r="H3" s="14"/>
      <c r="I3" s="14"/>
      <c r="J3" s="14"/>
      <c r="K3" s="15"/>
      <c r="L3" s="16"/>
      <c r="M3" s="17"/>
      <c r="N3" s="14"/>
      <c r="O3" s="12"/>
    </row>
    <row r="4" spans="1:32" ht="4.9000000000000004" hidden="1" customHeight="1" x14ac:dyDescent="0.25">
      <c r="A4" s="12"/>
      <c r="B4" s="13"/>
      <c r="C4" s="13"/>
      <c r="D4" s="13"/>
      <c r="E4" s="13"/>
      <c r="F4" s="14"/>
      <c r="G4" s="14"/>
      <c r="H4" s="14"/>
      <c r="I4" s="14"/>
      <c r="J4" s="14"/>
      <c r="K4" s="15"/>
      <c r="L4" s="16"/>
      <c r="M4" s="17"/>
      <c r="N4" s="14"/>
      <c r="O4" s="12"/>
    </row>
    <row r="5" spans="1:32" ht="15" hidden="1" customHeight="1" x14ac:dyDescent="0.25">
      <c r="A5" s="12"/>
      <c r="B5" s="67"/>
      <c r="C5" s="19" t="s">
        <v>6</v>
      </c>
      <c r="D5" s="19"/>
      <c r="E5" s="19"/>
      <c r="F5" s="14"/>
      <c r="G5" s="14"/>
      <c r="H5" s="14"/>
      <c r="I5" s="14"/>
      <c r="J5" s="14"/>
      <c r="K5" s="15"/>
      <c r="L5" s="16"/>
      <c r="M5" s="17"/>
      <c r="N5" s="14"/>
      <c r="O5" s="12"/>
    </row>
    <row r="6" spans="1:32" ht="4.9000000000000004" hidden="1" customHeight="1" x14ac:dyDescent="0.25">
      <c r="A6" s="12"/>
      <c r="B6" s="13"/>
      <c r="C6" s="13"/>
      <c r="D6" s="13"/>
      <c r="E6" s="13"/>
      <c r="F6" s="14"/>
      <c r="G6" s="14"/>
      <c r="H6" s="14"/>
      <c r="I6" s="14"/>
      <c r="J6" s="14"/>
      <c r="K6" s="15"/>
      <c r="L6" s="16"/>
      <c r="M6" s="17"/>
      <c r="N6" s="14"/>
      <c r="O6" s="12"/>
    </row>
    <row r="7" spans="1:32" ht="15" hidden="1" customHeight="1" x14ac:dyDescent="0.25">
      <c r="A7" s="12"/>
      <c r="B7" s="20"/>
      <c r="C7" s="13" t="s">
        <v>7</v>
      </c>
      <c r="D7" s="13"/>
      <c r="E7" s="13"/>
      <c r="F7" s="14"/>
      <c r="G7" s="14"/>
      <c r="H7" s="14"/>
      <c r="I7" s="14"/>
      <c r="J7" s="14"/>
      <c r="K7" s="15"/>
      <c r="L7" s="16"/>
      <c r="M7" s="17"/>
      <c r="N7" s="14"/>
      <c r="O7" s="12"/>
    </row>
    <row r="8" spans="1:32" ht="4.9000000000000004" hidden="1" customHeight="1" x14ac:dyDescent="0.25">
      <c r="A8" s="12"/>
      <c r="B8" s="13"/>
      <c r="C8" s="13"/>
      <c r="D8" s="13"/>
      <c r="E8" s="13"/>
      <c r="F8" s="14"/>
      <c r="G8" s="14"/>
      <c r="H8" s="14"/>
      <c r="I8" s="14"/>
      <c r="J8" s="14"/>
      <c r="K8" s="15"/>
      <c r="L8" s="16"/>
      <c r="M8" s="17"/>
      <c r="N8" s="14"/>
      <c r="O8" s="12"/>
    </row>
    <row r="9" spans="1:32" ht="15" hidden="1" customHeight="1" x14ac:dyDescent="0.25">
      <c r="A9" s="12"/>
      <c r="B9" s="21"/>
      <c r="C9" s="13" t="s">
        <v>8</v>
      </c>
      <c r="D9" s="13"/>
      <c r="E9" s="13"/>
      <c r="F9" s="14"/>
      <c r="G9" s="14"/>
      <c r="H9" s="14"/>
      <c r="I9" s="14"/>
      <c r="J9" s="14"/>
      <c r="K9" s="15"/>
      <c r="L9" s="16"/>
      <c r="M9" s="17"/>
      <c r="N9" s="14"/>
      <c r="O9" s="12"/>
    </row>
    <row r="10" spans="1:32" ht="15" hidden="1" customHeight="1" x14ac:dyDescent="0.25">
      <c r="A10" s="12"/>
      <c r="B10" s="13"/>
      <c r="C10" s="13"/>
      <c r="D10" s="13"/>
      <c r="E10" s="13"/>
      <c r="F10" s="14"/>
      <c r="G10" s="14"/>
      <c r="H10" s="14"/>
      <c r="I10" s="14"/>
      <c r="J10" s="14"/>
      <c r="K10" s="15"/>
      <c r="L10" s="16"/>
      <c r="M10" s="17"/>
      <c r="N10" s="14"/>
      <c r="O10" s="12"/>
    </row>
    <row r="11" spans="1:32" ht="15" customHeight="1" thickBot="1" x14ac:dyDescent="0.3">
      <c r="A11" s="12"/>
      <c r="B11" s="22" t="s">
        <v>9</v>
      </c>
      <c r="C11" s="23"/>
      <c r="D11" s="23"/>
      <c r="E11" s="171" t="s">
        <v>10</v>
      </c>
      <c r="F11" s="172"/>
      <c r="G11" s="172"/>
      <c r="H11" s="172"/>
      <c r="I11" s="173"/>
      <c r="J11" s="68"/>
      <c r="K11" s="68"/>
      <c r="L11" s="24"/>
      <c r="M11" s="25"/>
      <c r="N11" s="26"/>
      <c r="O11" s="12"/>
      <c r="AE11" s="69"/>
      <c r="AF11" s="69"/>
    </row>
    <row r="12" spans="1:32" ht="15" customHeight="1" x14ac:dyDescent="0.25">
      <c r="A12" s="12"/>
      <c r="B12" s="27">
        <v>1</v>
      </c>
      <c r="C12" s="13" t="s">
        <v>11</v>
      </c>
      <c r="D12" s="13" t="s">
        <v>12</v>
      </c>
      <c r="E12" s="28">
        <v>9131852</v>
      </c>
      <c r="F12" s="28">
        <v>8705817</v>
      </c>
      <c r="G12" s="70">
        <v>7776854</v>
      </c>
      <c r="H12" s="70">
        <v>7346558</v>
      </c>
      <c r="I12" s="70">
        <v>7078438</v>
      </c>
      <c r="J12" s="71">
        <v>6405316000</v>
      </c>
      <c r="K12" s="71">
        <v>5957700000</v>
      </c>
      <c r="L12" s="16"/>
      <c r="M12" s="17" t="s">
        <v>13</v>
      </c>
      <c r="N12" s="29" t="s">
        <v>14</v>
      </c>
      <c r="O12" s="12"/>
      <c r="AE12" s="69"/>
      <c r="AF12" s="69"/>
    </row>
    <row r="13" spans="1:32" ht="16.149999999999999" customHeight="1" x14ac:dyDescent="0.2">
      <c r="A13" s="12"/>
      <c r="B13" s="27">
        <v>2</v>
      </c>
      <c r="C13" s="13" t="s">
        <v>15</v>
      </c>
      <c r="D13" s="13" t="s">
        <v>12</v>
      </c>
      <c r="E13" s="3">
        <v>8999360</v>
      </c>
      <c r="F13" s="3">
        <f>8705817-121419</f>
        <v>8584398</v>
      </c>
      <c r="G13" s="3">
        <f>G12-132021</f>
        <v>7644833</v>
      </c>
      <c r="H13" s="3">
        <f>H12-178550</f>
        <v>7168008</v>
      </c>
      <c r="I13" s="3">
        <f>I12-245183</f>
        <v>6833255</v>
      </c>
      <c r="J13" s="72">
        <v>6338389000</v>
      </c>
      <c r="K13" s="72">
        <v>5732800000</v>
      </c>
      <c r="L13" s="30" t="s">
        <v>16</v>
      </c>
      <c r="M13" s="17" t="s">
        <v>13</v>
      </c>
      <c r="N13" s="14"/>
      <c r="O13" s="12"/>
      <c r="AE13" s="69"/>
      <c r="AF13" s="69"/>
    </row>
    <row r="14" spans="1:32" ht="15" customHeight="1" x14ac:dyDescent="0.2">
      <c r="A14" s="12"/>
      <c r="B14" s="27">
        <v>3</v>
      </c>
      <c r="C14" s="13" t="s">
        <v>17</v>
      </c>
      <c r="D14" s="13" t="s">
        <v>12</v>
      </c>
      <c r="E14" s="3">
        <v>1654903</v>
      </c>
      <c r="F14" s="73">
        <v>1562727</v>
      </c>
      <c r="G14" s="3">
        <v>1267287</v>
      </c>
      <c r="H14" s="3">
        <v>892392</v>
      </c>
      <c r="I14" s="3">
        <v>786896</v>
      </c>
      <c r="J14" s="3"/>
      <c r="K14" s="3"/>
      <c r="L14" s="30"/>
      <c r="M14" s="17"/>
      <c r="N14" s="14"/>
      <c r="O14" s="12"/>
      <c r="AE14" s="69"/>
      <c r="AF14" s="69"/>
    </row>
    <row r="15" spans="1:32" ht="15" customHeight="1" x14ac:dyDescent="0.2">
      <c r="A15" s="12"/>
      <c r="B15" s="27">
        <v>4</v>
      </c>
      <c r="C15" s="13" t="s">
        <v>18</v>
      </c>
      <c r="D15" s="13" t="s">
        <v>12</v>
      </c>
      <c r="E15" s="3">
        <v>2282422</v>
      </c>
      <c r="F15" s="73">
        <v>2059258</v>
      </c>
      <c r="G15" s="3">
        <v>1735239</v>
      </c>
      <c r="H15" s="3">
        <v>2054114</v>
      </c>
      <c r="I15" s="3">
        <f>1982886</f>
        <v>1982886</v>
      </c>
      <c r="J15" s="3"/>
      <c r="K15" s="3"/>
      <c r="L15" s="30"/>
      <c r="M15" s="17"/>
      <c r="N15" s="14"/>
      <c r="O15" s="12"/>
      <c r="AE15" s="69"/>
      <c r="AF15" s="69"/>
    </row>
    <row r="16" spans="1:32" ht="15" customHeight="1" x14ac:dyDescent="0.2">
      <c r="A16" s="12"/>
      <c r="B16" s="27">
        <v>5</v>
      </c>
      <c r="C16" s="13" t="s">
        <v>19</v>
      </c>
      <c r="D16" s="13" t="s">
        <v>12</v>
      </c>
      <c r="E16" s="3">
        <v>3294379</v>
      </c>
      <c r="F16" s="73">
        <v>3228242</v>
      </c>
      <c r="G16" s="3">
        <v>3021520</v>
      </c>
      <c r="H16" s="3">
        <v>2758538</v>
      </c>
      <c r="I16" s="3">
        <v>2739649</v>
      </c>
      <c r="J16" s="3"/>
      <c r="K16" s="3"/>
      <c r="L16" s="30"/>
      <c r="M16" s="17"/>
      <c r="N16" s="14"/>
      <c r="O16" s="12"/>
      <c r="AE16" s="69"/>
      <c r="AF16" s="69"/>
    </row>
    <row r="17" spans="1:32" ht="15" customHeight="1" x14ac:dyDescent="0.2">
      <c r="A17" s="12"/>
      <c r="B17" s="27">
        <v>6</v>
      </c>
      <c r="C17" s="13" t="s">
        <v>20</v>
      </c>
      <c r="D17" s="13" t="s">
        <v>12</v>
      </c>
      <c r="E17" s="3">
        <v>1899225</v>
      </c>
      <c r="F17" s="73">
        <v>1855035</v>
      </c>
      <c r="G17" s="3">
        <v>1752229</v>
      </c>
      <c r="H17" s="3">
        <v>1627518</v>
      </c>
      <c r="I17" s="3">
        <v>1454604</v>
      </c>
      <c r="J17" s="3"/>
      <c r="K17" s="3"/>
      <c r="L17" s="30"/>
      <c r="M17" s="17"/>
      <c r="N17" s="14"/>
      <c r="O17" s="12"/>
      <c r="AE17" s="69"/>
      <c r="AF17" s="69"/>
    </row>
    <row r="18" spans="1:32" ht="15" customHeight="1" x14ac:dyDescent="0.2">
      <c r="A18" s="12"/>
      <c r="B18" s="27">
        <v>7</v>
      </c>
      <c r="C18" s="13" t="s">
        <v>21</v>
      </c>
      <c r="D18" s="20" t="s">
        <v>22</v>
      </c>
      <c r="E18" s="3">
        <v>1</v>
      </c>
      <c r="F18" s="3">
        <v>2</v>
      </c>
      <c r="G18" s="3">
        <v>2</v>
      </c>
      <c r="H18" s="3">
        <v>2</v>
      </c>
      <c r="I18" s="3">
        <v>2</v>
      </c>
      <c r="J18" s="3"/>
      <c r="K18" s="3"/>
      <c r="L18" s="30"/>
      <c r="M18" s="17"/>
      <c r="N18" s="14"/>
      <c r="O18" s="12"/>
      <c r="AE18" s="69"/>
      <c r="AF18" s="69"/>
    </row>
    <row r="19" spans="1:32" ht="16.149999999999999" customHeight="1" x14ac:dyDescent="0.25">
      <c r="A19" s="12"/>
      <c r="B19" s="27">
        <v>8</v>
      </c>
      <c r="C19" s="13" t="s">
        <v>23</v>
      </c>
      <c r="D19" s="13" t="s">
        <v>24</v>
      </c>
      <c r="E19" s="31">
        <f>IFERROR(E13/E12,0)</f>
        <v>0.98549122346704698</v>
      </c>
      <c r="F19" s="31">
        <f t="shared" ref="F19:K19" si="0">IFERROR(F13/F12,0)</f>
        <v>0.98605311827712439</v>
      </c>
      <c r="G19" s="31">
        <f t="shared" si="0"/>
        <v>0.98302385514759572</v>
      </c>
      <c r="H19" s="31">
        <f t="shared" si="0"/>
        <v>0.97569610149406016</v>
      </c>
      <c r="I19" s="31">
        <f t="shared" si="0"/>
        <v>0.96536199087990882</v>
      </c>
      <c r="J19" s="32">
        <f t="shared" si="0"/>
        <v>0.9895513351722226</v>
      </c>
      <c r="K19" s="32">
        <f t="shared" si="0"/>
        <v>0.96225053292377927</v>
      </c>
      <c r="L19" s="16"/>
      <c r="M19" s="17" t="s">
        <v>13</v>
      </c>
      <c r="N19" s="14"/>
      <c r="O19" s="12"/>
      <c r="AE19" s="69"/>
      <c r="AF19" s="69"/>
    </row>
    <row r="20" spans="1:32" ht="15" customHeight="1" x14ac:dyDescent="0.25">
      <c r="A20" s="12"/>
      <c r="B20" s="27">
        <v>9</v>
      </c>
      <c r="C20" s="13" t="s">
        <v>25</v>
      </c>
      <c r="D20" s="13" t="s">
        <v>24</v>
      </c>
      <c r="E20" s="33">
        <f>E12/Labour!E6</f>
        <v>3582.5233424872499</v>
      </c>
      <c r="F20" s="33">
        <f>F12/Labour!F6</f>
        <v>3546.1576374745418</v>
      </c>
      <c r="G20" s="33">
        <f>G12/Labour!G6</f>
        <v>3220.2293995859213</v>
      </c>
      <c r="H20" s="33">
        <f>H12/Labour!H6</f>
        <v>2839.7982218786237</v>
      </c>
      <c r="I20" s="33">
        <f>I12/Labour!I6</f>
        <v>2419.1517429938481</v>
      </c>
      <c r="J20" s="34">
        <f>IFERROR(J12/#REF!,0)</f>
        <v>0</v>
      </c>
      <c r="K20" s="34">
        <f>IFERROR(K12/#REF!,0)</f>
        <v>0</v>
      </c>
      <c r="L20" s="16"/>
      <c r="M20" s="17"/>
      <c r="N20" s="14"/>
      <c r="O20" s="12"/>
      <c r="AE20" s="69"/>
      <c r="AF20" s="69"/>
    </row>
    <row r="21" spans="1:32" ht="15" customHeight="1" x14ac:dyDescent="0.25">
      <c r="A21" s="12"/>
      <c r="B21" s="27">
        <v>10</v>
      </c>
      <c r="C21" s="13" t="s">
        <v>26</v>
      </c>
      <c r="D21" s="13" t="s">
        <v>12</v>
      </c>
      <c r="E21" s="3">
        <v>898360</v>
      </c>
      <c r="F21" s="3">
        <v>800729</v>
      </c>
      <c r="G21" s="3">
        <v>662112</v>
      </c>
      <c r="H21" s="3">
        <v>682194</v>
      </c>
      <c r="I21" s="3">
        <v>697032</v>
      </c>
      <c r="J21" s="71">
        <v>633365000</v>
      </c>
      <c r="K21" s="71">
        <v>519988000</v>
      </c>
      <c r="L21" s="16"/>
      <c r="M21" s="17" t="s">
        <v>13</v>
      </c>
      <c r="N21" s="14"/>
      <c r="O21" s="12"/>
      <c r="AE21" s="69"/>
      <c r="AF21" s="69"/>
    </row>
    <row r="22" spans="1:32" ht="15" customHeight="1" x14ac:dyDescent="0.25">
      <c r="A22" s="12"/>
      <c r="B22" s="27">
        <v>11</v>
      </c>
      <c r="C22" s="13" t="s">
        <v>27</v>
      </c>
      <c r="D22" s="13" t="s">
        <v>12</v>
      </c>
      <c r="E22" s="3">
        <v>356831</v>
      </c>
      <c r="F22" s="3">
        <v>351144</v>
      </c>
      <c r="G22" s="3">
        <v>235380</v>
      </c>
      <c r="H22" s="3">
        <v>155134</v>
      </c>
      <c r="I22" s="3">
        <v>134177</v>
      </c>
      <c r="J22" s="71"/>
      <c r="K22" s="71"/>
      <c r="L22" s="16"/>
      <c r="M22" s="17"/>
      <c r="N22" s="14"/>
      <c r="O22" s="12"/>
      <c r="AE22" s="69"/>
      <c r="AF22" s="69"/>
    </row>
    <row r="23" spans="1:32" ht="15" customHeight="1" x14ac:dyDescent="0.25">
      <c r="A23" s="12"/>
      <c r="B23" s="27">
        <v>12</v>
      </c>
      <c r="C23" s="13" t="s">
        <v>28</v>
      </c>
      <c r="D23" s="13" t="s">
        <v>12</v>
      </c>
      <c r="E23" s="3">
        <v>348590</v>
      </c>
      <c r="F23" s="3">
        <v>318080</v>
      </c>
      <c r="G23" s="3">
        <v>292327</v>
      </c>
      <c r="H23" s="3">
        <v>425747</v>
      </c>
      <c r="I23" s="3">
        <v>388361</v>
      </c>
      <c r="J23" s="71"/>
      <c r="K23" s="71"/>
      <c r="L23" s="16"/>
      <c r="M23" s="17"/>
      <c r="N23" s="14"/>
      <c r="O23" s="12"/>
      <c r="AE23" s="69"/>
      <c r="AF23" s="69"/>
    </row>
    <row r="24" spans="1:32" ht="15" customHeight="1" x14ac:dyDescent="0.25">
      <c r="A24" s="12"/>
      <c r="B24" s="27">
        <v>13</v>
      </c>
      <c r="C24" s="13" t="s">
        <v>29</v>
      </c>
      <c r="D24" s="13" t="s">
        <v>12</v>
      </c>
      <c r="E24" s="3">
        <v>320118</v>
      </c>
      <c r="F24" s="3">
        <v>276451</v>
      </c>
      <c r="G24" s="3">
        <v>223826</v>
      </c>
      <c r="H24" s="3">
        <v>217652</v>
      </c>
      <c r="I24" s="3">
        <v>309989</v>
      </c>
      <c r="J24" s="71"/>
      <c r="K24" s="71"/>
      <c r="L24" s="16"/>
      <c r="M24" s="17"/>
      <c r="N24" s="14"/>
      <c r="O24" s="12"/>
      <c r="AE24" s="69"/>
      <c r="AF24" s="69"/>
    </row>
    <row r="25" spans="1:32" ht="15" customHeight="1" x14ac:dyDescent="0.25">
      <c r="A25" s="12"/>
      <c r="B25" s="27">
        <v>14</v>
      </c>
      <c r="C25" s="13" t="s">
        <v>30</v>
      </c>
      <c r="D25" s="13" t="s">
        <v>12</v>
      </c>
      <c r="E25" s="3">
        <v>152094</v>
      </c>
      <c r="F25" s="3">
        <v>164350</v>
      </c>
      <c r="G25" s="3">
        <v>161385</v>
      </c>
      <c r="H25" s="3">
        <v>140453</v>
      </c>
      <c r="I25" s="3">
        <v>112225</v>
      </c>
      <c r="J25" s="71"/>
      <c r="K25" s="71"/>
      <c r="L25" s="16"/>
      <c r="M25" s="17"/>
      <c r="N25" s="14"/>
      <c r="O25" s="12"/>
      <c r="AE25" s="69"/>
      <c r="AF25" s="69"/>
    </row>
    <row r="26" spans="1:32" ht="15" customHeight="1" x14ac:dyDescent="0.25">
      <c r="A26" s="12"/>
      <c r="B26" s="27">
        <v>15</v>
      </c>
      <c r="C26" s="13" t="s">
        <v>31</v>
      </c>
      <c r="D26" s="13" t="s">
        <v>24</v>
      </c>
      <c r="E26" s="33">
        <f>E21/Labour!E6</f>
        <v>352.43624950961163</v>
      </c>
      <c r="F26" s="35">
        <f>F21/Labour!F6</f>
        <v>326.16252545824847</v>
      </c>
      <c r="G26" s="35">
        <f>G21/Labour!G6</f>
        <v>274.16645962732917</v>
      </c>
      <c r="H26" s="35">
        <f>H21/Labour!H6</f>
        <v>263.70081175106299</v>
      </c>
      <c r="I26" s="35">
        <f>I21/Labour!I6</f>
        <v>238.22009569377991</v>
      </c>
      <c r="J26" s="34">
        <f>IFERROR(J21/#REF!,0)</f>
        <v>0</v>
      </c>
      <c r="K26" s="34">
        <f>IFERROR(K21/#REF!,0)</f>
        <v>0</v>
      </c>
      <c r="L26" s="16"/>
      <c r="M26" s="17"/>
      <c r="N26" s="14"/>
      <c r="O26" s="12"/>
      <c r="AE26" s="69"/>
      <c r="AF26" s="69"/>
    </row>
    <row r="27" spans="1:32" ht="15" customHeight="1" x14ac:dyDescent="0.25">
      <c r="A27" s="12"/>
      <c r="B27" s="27">
        <v>16</v>
      </c>
      <c r="C27" s="13" t="s">
        <v>32</v>
      </c>
      <c r="D27" s="13" t="s">
        <v>12</v>
      </c>
      <c r="E27" s="3">
        <v>1460771</v>
      </c>
      <c r="F27" s="3">
        <v>1402037</v>
      </c>
      <c r="G27" s="3">
        <f>1307820+58090</f>
        <v>1365910</v>
      </c>
      <c r="H27" s="3">
        <f>1399337+126134</f>
        <v>1525471</v>
      </c>
      <c r="I27" s="3">
        <v>1365298</v>
      </c>
      <c r="J27" s="71">
        <v>1210411000</v>
      </c>
      <c r="K27" s="71">
        <v>1069216000</v>
      </c>
      <c r="L27" s="16"/>
      <c r="M27" s="17" t="s">
        <v>13</v>
      </c>
      <c r="N27" s="29" t="s">
        <v>14</v>
      </c>
      <c r="O27" s="12"/>
      <c r="AE27" s="69"/>
      <c r="AF27" s="69"/>
    </row>
    <row r="28" spans="1:32" ht="15" customHeight="1" x14ac:dyDescent="0.25">
      <c r="A28" s="12"/>
      <c r="B28" s="27">
        <v>17</v>
      </c>
      <c r="C28" s="13" t="s">
        <v>33</v>
      </c>
      <c r="D28" s="13" t="s">
        <v>24</v>
      </c>
      <c r="E28" s="33">
        <f>E27/Labour!E6</f>
        <v>573.07610827775602</v>
      </c>
      <c r="F28" s="33">
        <f>F27/Labour!F6</f>
        <v>571.09450101832999</v>
      </c>
      <c r="G28" s="33">
        <f>G27/Labour!G6</f>
        <v>565.59420289855075</v>
      </c>
      <c r="H28" s="33">
        <f>H27/Labour!H6</f>
        <v>589.66795516041748</v>
      </c>
      <c r="I28" s="33">
        <f>I27/Labour!I6</f>
        <v>466.60902255639098</v>
      </c>
      <c r="J28" s="34">
        <f>IFERROR(J27/#REF!,0)</f>
        <v>0</v>
      </c>
      <c r="K28" s="34">
        <f>IFERROR(K27/#REF!,0)</f>
        <v>0</v>
      </c>
      <c r="L28" s="16"/>
      <c r="M28" s="17"/>
      <c r="N28" s="14"/>
      <c r="O28" s="12"/>
      <c r="AE28" s="69"/>
      <c r="AF28" s="69"/>
    </row>
    <row r="29" spans="1:32" ht="24" customHeight="1" x14ac:dyDescent="0.25">
      <c r="A29" s="12"/>
      <c r="B29" s="27">
        <v>18</v>
      </c>
      <c r="C29" s="13" t="s">
        <v>34</v>
      </c>
      <c r="D29" s="19" t="s">
        <v>35</v>
      </c>
      <c r="E29" s="3">
        <f>(16078+16994)</f>
        <v>33072</v>
      </c>
      <c r="F29" s="3">
        <f>(14302+16263)</f>
        <v>30565</v>
      </c>
      <c r="G29" s="3">
        <f>13044+12800</f>
        <v>25844</v>
      </c>
      <c r="H29" s="3">
        <f>12226+1667</f>
        <v>13893</v>
      </c>
      <c r="I29" s="3">
        <f>12211+8246</f>
        <v>20457</v>
      </c>
      <c r="J29" s="3">
        <f>11569000+7750000</f>
        <v>19319000</v>
      </c>
      <c r="K29" s="3">
        <f>10396000+6263000</f>
        <v>16659000</v>
      </c>
      <c r="L29" s="16"/>
      <c r="M29" s="17" t="s">
        <v>36</v>
      </c>
      <c r="N29" s="14"/>
      <c r="O29" s="12"/>
    </row>
    <row r="30" spans="1:32" ht="15" customHeight="1" x14ac:dyDescent="0.25">
      <c r="A30" s="12"/>
      <c r="B30" s="27">
        <v>19</v>
      </c>
      <c r="C30" s="13" t="s">
        <v>37</v>
      </c>
      <c r="D30" s="13" t="s">
        <v>24</v>
      </c>
      <c r="E30" s="33">
        <f>IFERROR(E29/3,0)</f>
        <v>11024</v>
      </c>
      <c r="F30" s="33">
        <f>IFERROR(F29/3,0)</f>
        <v>10188.333333333334</v>
      </c>
      <c r="G30" s="33">
        <f t="shared" ref="G30:I30" si="1">IFERROR(G29/3,0)</f>
        <v>8614.6666666666661</v>
      </c>
      <c r="H30" s="33">
        <f t="shared" si="1"/>
        <v>4631</v>
      </c>
      <c r="I30" s="33">
        <f t="shared" si="1"/>
        <v>6819</v>
      </c>
      <c r="J30" s="34">
        <f>IFERROR(J29/#REF!,0)</f>
        <v>0</v>
      </c>
      <c r="K30" s="34">
        <f>IFERROR(K29/#REF!,0)</f>
        <v>0</v>
      </c>
      <c r="L30" s="16"/>
      <c r="M30" s="17"/>
      <c r="N30" s="14"/>
      <c r="O30" s="12"/>
    </row>
    <row r="31" spans="1:32" ht="26.25" customHeight="1" x14ac:dyDescent="0.25">
      <c r="A31" s="12"/>
      <c r="B31" s="27">
        <v>20</v>
      </c>
      <c r="C31" s="19" t="s">
        <v>38</v>
      </c>
      <c r="D31" s="13" t="s">
        <v>24</v>
      </c>
      <c r="E31" s="36">
        <f>IFERROR(E30/E28,0)</f>
        <v>19.236537417569213</v>
      </c>
      <c r="F31" s="36">
        <f t="shared" ref="F31:K31" si="2">IFERROR(F30/F28,0)</f>
        <v>17.840013019152369</v>
      </c>
      <c r="G31" s="36">
        <f t="shared" si="2"/>
        <v>15.231179213857427</v>
      </c>
      <c r="H31" s="36">
        <f t="shared" si="2"/>
        <v>7.8535724376274603</v>
      </c>
      <c r="I31" s="36">
        <f t="shared" si="2"/>
        <v>14.613948017209429</v>
      </c>
      <c r="J31" s="37">
        <f t="shared" si="2"/>
        <v>0</v>
      </c>
      <c r="K31" s="37">
        <f t="shared" si="2"/>
        <v>0</v>
      </c>
      <c r="L31" s="16"/>
      <c r="M31" s="17"/>
      <c r="N31" s="14"/>
      <c r="O31" s="12"/>
    </row>
    <row r="32" spans="1:32" ht="12.75" x14ac:dyDescent="0.25">
      <c r="A32" s="12"/>
      <c r="B32" s="27">
        <v>21</v>
      </c>
      <c r="C32" s="13" t="s">
        <v>39</v>
      </c>
      <c r="D32" s="19" t="s">
        <v>40</v>
      </c>
      <c r="E32" s="3">
        <v>13735</v>
      </c>
      <c r="F32" s="3">
        <v>10254</v>
      </c>
      <c r="G32" s="3">
        <v>7281</v>
      </c>
      <c r="H32" s="3">
        <v>7821</v>
      </c>
      <c r="I32" s="3">
        <v>7040</v>
      </c>
      <c r="J32" s="74">
        <v>6646000</v>
      </c>
      <c r="K32" s="74">
        <v>4539000</v>
      </c>
      <c r="L32" s="16"/>
      <c r="M32" s="17" t="s">
        <v>36</v>
      </c>
      <c r="N32" s="14"/>
      <c r="O32" s="12"/>
    </row>
    <row r="33" spans="1:15" ht="15" customHeight="1" x14ac:dyDescent="0.25">
      <c r="A33" s="12"/>
      <c r="B33" s="27">
        <v>22</v>
      </c>
      <c r="C33" s="13" t="s">
        <v>41</v>
      </c>
      <c r="D33" s="13" t="s">
        <v>24</v>
      </c>
      <c r="E33" s="33">
        <f>E32+E29</f>
        <v>46807</v>
      </c>
      <c r="F33" s="33">
        <f>F32+F29</f>
        <v>40819</v>
      </c>
      <c r="G33" s="33">
        <f t="shared" ref="G33:K33" si="3">G32+G29</f>
        <v>33125</v>
      </c>
      <c r="H33" s="33">
        <f t="shared" si="3"/>
        <v>21714</v>
      </c>
      <c r="I33" s="33">
        <f t="shared" si="3"/>
        <v>27497</v>
      </c>
      <c r="J33" s="34">
        <f t="shared" si="3"/>
        <v>25965000</v>
      </c>
      <c r="K33" s="34">
        <f t="shared" si="3"/>
        <v>21198000</v>
      </c>
      <c r="L33" s="16"/>
      <c r="M33" s="17" t="s">
        <v>36</v>
      </c>
      <c r="N33" s="14"/>
      <c r="O33" s="12"/>
    </row>
    <row r="34" spans="1:15" ht="15" customHeight="1" x14ac:dyDescent="0.25">
      <c r="A34" s="12"/>
      <c r="B34" s="27">
        <v>23</v>
      </c>
      <c r="C34" s="13" t="s">
        <v>42</v>
      </c>
      <c r="D34" s="13" t="s">
        <v>24</v>
      </c>
      <c r="E34" s="33">
        <f>IFERROR(E33/3,0)</f>
        <v>15602.333333333334</v>
      </c>
      <c r="F34" s="33">
        <f>IFERROR(F33/3,0)</f>
        <v>13606.333333333334</v>
      </c>
      <c r="G34" s="33">
        <f t="shared" ref="G34:I34" si="4">IFERROR(G33/3,0)</f>
        <v>11041.666666666666</v>
      </c>
      <c r="H34" s="33">
        <f t="shared" si="4"/>
        <v>7238</v>
      </c>
      <c r="I34" s="33">
        <f t="shared" si="4"/>
        <v>9165.6666666666661</v>
      </c>
      <c r="J34" s="34">
        <f>IFERROR(J33/#REF!,0)</f>
        <v>0</v>
      </c>
      <c r="K34" s="34">
        <f>IFERROR(K33/#REF!,0)</f>
        <v>0</v>
      </c>
      <c r="L34" s="16"/>
      <c r="M34" s="17"/>
      <c r="N34" s="14"/>
      <c r="O34" s="12"/>
    </row>
    <row r="35" spans="1:15" ht="15" customHeight="1" x14ac:dyDescent="0.25">
      <c r="A35" s="12"/>
      <c r="B35" s="27">
        <v>24</v>
      </c>
      <c r="C35" s="13" t="s">
        <v>43</v>
      </c>
      <c r="D35" s="13" t="s">
        <v>24</v>
      </c>
      <c r="E35" s="38">
        <f>IFERROR(E34/E28,0)</f>
        <v>27.225586807697212</v>
      </c>
      <c r="F35" s="38">
        <f t="shared" ref="F35:K35" si="5">IFERROR(F34/F28,0)</f>
        <v>23.8250119885091</v>
      </c>
      <c r="G35" s="38">
        <f t="shared" si="5"/>
        <v>19.522241582534718</v>
      </c>
      <c r="H35" s="38">
        <f t="shared" si="5"/>
        <v>12.274704664985437</v>
      </c>
      <c r="I35" s="38">
        <f t="shared" si="5"/>
        <v>19.643140667214531</v>
      </c>
      <c r="J35" s="39">
        <f t="shared" si="5"/>
        <v>0</v>
      </c>
      <c r="K35" s="39">
        <f t="shared" si="5"/>
        <v>0</v>
      </c>
      <c r="L35" s="16"/>
      <c r="M35" s="17"/>
      <c r="N35" s="14"/>
      <c r="O35" s="12"/>
    </row>
    <row r="36" spans="1:15" ht="15" customHeight="1" x14ac:dyDescent="0.25">
      <c r="A36" s="12"/>
      <c r="B36" s="27">
        <v>25</v>
      </c>
      <c r="C36" s="13" t="s">
        <v>44</v>
      </c>
      <c r="D36" s="13" t="s">
        <v>45</v>
      </c>
      <c r="E36" s="3">
        <v>0</v>
      </c>
      <c r="F36" s="3">
        <v>0</v>
      </c>
      <c r="G36" s="3">
        <v>0</v>
      </c>
      <c r="H36" s="3">
        <v>0</v>
      </c>
      <c r="I36" s="3">
        <v>0</v>
      </c>
      <c r="J36" s="71">
        <v>0</v>
      </c>
      <c r="K36" s="74">
        <v>0</v>
      </c>
      <c r="L36" s="16" t="s">
        <v>46</v>
      </c>
      <c r="M36" s="19"/>
      <c r="N36" s="14"/>
      <c r="O36" s="12"/>
    </row>
    <row r="37" spans="1:15" ht="15" customHeight="1" x14ac:dyDescent="0.25">
      <c r="A37" s="12"/>
      <c r="B37" s="27">
        <v>26</v>
      </c>
      <c r="C37" s="13" t="s">
        <v>47</v>
      </c>
      <c r="D37" s="13" t="s">
        <v>24</v>
      </c>
      <c r="E37" s="33">
        <f>IFERROR(((E29+E36)/3),0)</f>
        <v>11024</v>
      </c>
      <c r="F37" s="33">
        <f>IFERROR(((F29+F36)/3),0)</f>
        <v>10188.333333333334</v>
      </c>
      <c r="G37" s="33">
        <f t="shared" ref="G37:I37" si="6">IFERROR(((G29+G36)/3),0)</f>
        <v>8614.6666666666661</v>
      </c>
      <c r="H37" s="33">
        <f t="shared" si="6"/>
        <v>4631</v>
      </c>
      <c r="I37" s="33">
        <f t="shared" si="6"/>
        <v>6819</v>
      </c>
      <c r="J37" s="34">
        <f>IFERROR(((J29+J36)/(#REF!+#REF!)),0)</f>
        <v>0</v>
      </c>
      <c r="K37" s="34">
        <f>IFERROR(((K29+K36)/(#REF!+#REF!)),0)</f>
        <v>0</v>
      </c>
      <c r="L37" s="16"/>
      <c r="M37" s="19"/>
      <c r="N37" s="14"/>
      <c r="O37" s="12"/>
    </row>
    <row r="38" spans="1:15" ht="29.25" customHeight="1" x14ac:dyDescent="0.25">
      <c r="A38" s="12"/>
      <c r="B38" s="27">
        <v>27</v>
      </c>
      <c r="C38" s="19" t="s">
        <v>48</v>
      </c>
      <c r="D38" s="13" t="s">
        <v>24</v>
      </c>
      <c r="E38" s="38">
        <f>IFERROR((E37/E28),0)</f>
        <v>19.236537417569213</v>
      </c>
      <c r="F38" s="38">
        <f t="shared" ref="F38:K38" si="7">IFERROR((F37/F28),0)</f>
        <v>17.840013019152369</v>
      </c>
      <c r="G38" s="38">
        <f t="shared" si="7"/>
        <v>15.231179213857427</v>
      </c>
      <c r="H38" s="38">
        <f t="shared" si="7"/>
        <v>7.8535724376274603</v>
      </c>
      <c r="I38" s="38">
        <f t="shared" si="7"/>
        <v>14.613948017209429</v>
      </c>
      <c r="J38" s="39">
        <f t="shared" si="7"/>
        <v>0</v>
      </c>
      <c r="K38" s="39">
        <f t="shared" si="7"/>
        <v>0</v>
      </c>
      <c r="L38" s="16"/>
      <c r="M38" s="19"/>
      <c r="N38" s="14"/>
      <c r="O38" s="12"/>
    </row>
    <row r="39" spans="1:15" ht="15" customHeight="1" x14ac:dyDescent="0.25">
      <c r="A39" s="12"/>
      <c r="B39" s="27">
        <v>28</v>
      </c>
      <c r="C39" s="19" t="s">
        <v>49</v>
      </c>
      <c r="D39" s="13" t="s">
        <v>45</v>
      </c>
      <c r="E39" s="3">
        <v>0</v>
      </c>
      <c r="F39" s="3">
        <v>0</v>
      </c>
      <c r="G39" s="3">
        <v>0</v>
      </c>
      <c r="H39" s="3">
        <v>0</v>
      </c>
      <c r="I39" s="3">
        <v>0</v>
      </c>
      <c r="J39" s="74">
        <v>0</v>
      </c>
      <c r="K39" s="74">
        <v>0</v>
      </c>
      <c r="L39" s="16"/>
      <c r="M39" s="14"/>
      <c r="N39" s="14"/>
      <c r="O39" s="12"/>
    </row>
    <row r="40" spans="1:15" ht="24.75" customHeight="1" x14ac:dyDescent="0.25">
      <c r="A40" s="12"/>
      <c r="B40" s="27">
        <v>29</v>
      </c>
      <c r="C40" s="19" t="s">
        <v>50</v>
      </c>
      <c r="D40" s="13" t="s">
        <v>24</v>
      </c>
      <c r="E40" s="33">
        <f>IFERROR(((E29+E32+E36+E39)/3),0)</f>
        <v>15602.333333333334</v>
      </c>
      <c r="F40" s="33">
        <f>IFERROR(((F29+F32+F36+F39)/3),0)</f>
        <v>13606.333333333334</v>
      </c>
      <c r="G40" s="33">
        <f t="shared" ref="G40:L40" si="8">IFERROR(((G29+G32+G36+G39)/3),0)</f>
        <v>11041.666666666666</v>
      </c>
      <c r="H40" s="33">
        <f t="shared" si="8"/>
        <v>7238</v>
      </c>
      <c r="I40" s="33">
        <f t="shared" si="8"/>
        <v>9165.6666666666661</v>
      </c>
      <c r="J40" s="34">
        <f t="shared" si="8"/>
        <v>8655000</v>
      </c>
      <c r="K40" s="34">
        <f t="shared" si="8"/>
        <v>7066000</v>
      </c>
      <c r="L40" s="34">
        <f t="shared" si="8"/>
        <v>0</v>
      </c>
      <c r="M40" s="17"/>
      <c r="N40" s="14"/>
      <c r="O40" s="12"/>
    </row>
    <row r="41" spans="1:15" ht="26.25" customHeight="1" x14ac:dyDescent="0.25">
      <c r="A41" s="12"/>
      <c r="B41" s="27">
        <v>30</v>
      </c>
      <c r="C41" s="19" t="s">
        <v>51</v>
      </c>
      <c r="D41" s="13" t="s">
        <v>24</v>
      </c>
      <c r="E41" s="38">
        <f t="shared" ref="E41:K41" si="9">IFERROR((E40/E28),0)</f>
        <v>27.225586807697212</v>
      </c>
      <c r="F41" s="38">
        <f t="shared" si="9"/>
        <v>23.8250119885091</v>
      </c>
      <c r="G41" s="38">
        <f t="shared" si="9"/>
        <v>19.522241582534718</v>
      </c>
      <c r="H41" s="38">
        <f t="shared" si="9"/>
        <v>12.274704664985437</v>
      </c>
      <c r="I41" s="38">
        <f t="shared" si="9"/>
        <v>19.643140667214531</v>
      </c>
      <c r="J41" s="39">
        <f t="shared" si="9"/>
        <v>0</v>
      </c>
      <c r="K41" s="39">
        <f t="shared" si="9"/>
        <v>0</v>
      </c>
      <c r="L41" s="16"/>
      <c r="M41" s="17"/>
      <c r="N41" s="29" t="s">
        <v>52</v>
      </c>
      <c r="O41" s="12"/>
    </row>
    <row r="42" spans="1:15" ht="26.25" customHeight="1" x14ac:dyDescent="0.25">
      <c r="A42" s="12"/>
      <c r="B42" s="27">
        <v>31</v>
      </c>
      <c r="C42" s="19" t="s">
        <v>398</v>
      </c>
      <c r="D42" s="13" t="s">
        <v>54</v>
      </c>
      <c r="E42" s="33">
        <f>1350302/132580</f>
        <v>10.184809171820788</v>
      </c>
      <c r="F42" s="75" t="s">
        <v>55</v>
      </c>
      <c r="G42" s="75" t="s">
        <v>55</v>
      </c>
      <c r="H42" s="75" t="s">
        <v>55</v>
      </c>
      <c r="I42" s="75" t="s">
        <v>55</v>
      </c>
      <c r="J42" s="38"/>
      <c r="K42" s="38"/>
      <c r="L42" s="16" t="s">
        <v>56</v>
      </c>
      <c r="M42" s="17" t="s">
        <v>57</v>
      </c>
      <c r="N42" s="29" t="s">
        <v>52</v>
      </c>
      <c r="O42" s="12"/>
    </row>
    <row r="43" spans="1:15" ht="15" customHeight="1" x14ac:dyDescent="0.25">
      <c r="A43" s="12"/>
      <c r="B43" s="27">
        <v>32</v>
      </c>
      <c r="C43" s="13" t="s">
        <v>58</v>
      </c>
      <c r="D43" s="40" t="s">
        <v>59</v>
      </c>
      <c r="E43" s="33">
        <v>443.54491079091684</v>
      </c>
      <c r="F43" s="75" t="s">
        <v>55</v>
      </c>
      <c r="G43" s="75" t="s">
        <v>55</v>
      </c>
      <c r="H43" s="75" t="s">
        <v>55</v>
      </c>
      <c r="I43" s="75" t="s">
        <v>55</v>
      </c>
      <c r="J43" s="38"/>
      <c r="K43" s="38"/>
      <c r="L43" s="16"/>
      <c r="M43" s="14"/>
      <c r="N43" s="29" t="s">
        <v>60</v>
      </c>
      <c r="O43" s="12"/>
    </row>
    <row r="44" spans="1:15" ht="15" customHeight="1" x14ac:dyDescent="0.25">
      <c r="A44" s="12"/>
      <c r="B44" s="27">
        <v>33</v>
      </c>
      <c r="C44" s="13" t="s">
        <v>61</v>
      </c>
      <c r="D44" s="40" t="s">
        <v>59</v>
      </c>
      <c r="E44" s="33">
        <v>436.13929995545425</v>
      </c>
      <c r="F44" s="75" t="s">
        <v>55</v>
      </c>
      <c r="G44" s="75" t="s">
        <v>55</v>
      </c>
      <c r="H44" s="75" t="s">
        <v>55</v>
      </c>
      <c r="I44" s="75" t="s">
        <v>55</v>
      </c>
      <c r="J44" s="38"/>
      <c r="K44" s="38"/>
      <c r="L44" s="16"/>
      <c r="M44" s="14"/>
      <c r="N44" s="29" t="s">
        <v>60</v>
      </c>
      <c r="O44" s="12"/>
    </row>
    <row r="45" spans="1:15" ht="15" customHeight="1" x14ac:dyDescent="0.25">
      <c r="A45" s="12"/>
      <c r="B45" s="27">
        <v>34</v>
      </c>
      <c r="C45" s="13" t="s">
        <v>62</v>
      </c>
      <c r="D45" s="40" t="s">
        <v>59</v>
      </c>
      <c r="E45" s="76">
        <f>E43/E44</f>
        <v>1.0169799209477774</v>
      </c>
      <c r="F45" s="75" t="s">
        <v>55</v>
      </c>
      <c r="G45" s="75" t="s">
        <v>55</v>
      </c>
      <c r="H45" s="75" t="s">
        <v>55</v>
      </c>
      <c r="I45" s="75" t="s">
        <v>55</v>
      </c>
      <c r="J45" s="38"/>
      <c r="K45" s="77"/>
      <c r="L45" s="16"/>
      <c r="M45" s="14"/>
      <c r="N45" s="29" t="s">
        <v>60</v>
      </c>
      <c r="O45" s="12"/>
    </row>
    <row r="46" spans="1:15" ht="15" customHeight="1" x14ac:dyDescent="0.25">
      <c r="A46" s="12"/>
      <c r="B46" s="27">
        <v>35</v>
      </c>
      <c r="C46" s="13" t="s">
        <v>63</v>
      </c>
      <c r="D46" s="13" t="s">
        <v>24</v>
      </c>
      <c r="E46" s="36">
        <f>IFERROR((E26/E28),0)</f>
        <v>0.61499030306598368</v>
      </c>
      <c r="F46" s="36">
        <f>IFERROR((F26/F28),0)</f>
        <v>0.57111830857530854</v>
      </c>
      <c r="G46" s="36">
        <f t="shared" ref="G46:K46" si="10">IFERROR((G26/G28),0)</f>
        <v>0.48474057587981634</v>
      </c>
      <c r="H46" s="36">
        <f t="shared" si="10"/>
        <v>0.44720220836712066</v>
      </c>
      <c r="I46" s="36">
        <f t="shared" si="10"/>
        <v>0.51053469645454697</v>
      </c>
      <c r="J46" s="37">
        <f t="shared" si="10"/>
        <v>0</v>
      </c>
      <c r="K46" s="37">
        <f t="shared" si="10"/>
        <v>0</v>
      </c>
      <c r="L46" s="16"/>
      <c r="M46" s="17"/>
      <c r="N46" s="14"/>
      <c r="O46" s="12"/>
    </row>
    <row r="47" spans="1:15" ht="15" customHeight="1" x14ac:dyDescent="0.25">
      <c r="A47" s="12"/>
      <c r="B47" s="27">
        <v>36</v>
      </c>
      <c r="C47" s="13" t="s">
        <v>64</v>
      </c>
      <c r="D47" s="40" t="s">
        <v>59</v>
      </c>
      <c r="E47" s="3" t="s">
        <v>65</v>
      </c>
      <c r="F47" s="3">
        <v>4817197.749876908</v>
      </c>
      <c r="G47" s="3">
        <v>3827192.5957696829</v>
      </c>
      <c r="H47" s="3">
        <v>4477338.9808327826</v>
      </c>
      <c r="I47" s="3">
        <v>5128497.4659194183</v>
      </c>
      <c r="J47" s="3">
        <v>1700000000</v>
      </c>
      <c r="K47" s="3">
        <v>1800000000</v>
      </c>
      <c r="L47" s="16"/>
      <c r="M47" s="17" t="s">
        <v>66</v>
      </c>
      <c r="N47" s="14"/>
      <c r="O47" s="12"/>
    </row>
    <row r="48" spans="1:15" ht="15" customHeight="1" x14ac:dyDescent="0.25">
      <c r="A48" s="12"/>
      <c r="B48" s="27">
        <v>37</v>
      </c>
      <c r="C48" s="13" t="s">
        <v>67</v>
      </c>
      <c r="D48" s="40" t="s">
        <v>59</v>
      </c>
      <c r="E48" s="3" t="s">
        <v>65</v>
      </c>
      <c r="F48" s="3">
        <v>3913491.452</v>
      </c>
      <c r="G48" s="3">
        <v>3256940.8990000002</v>
      </c>
      <c r="H48" s="3">
        <v>3387106.9389999998</v>
      </c>
      <c r="I48" s="3">
        <v>3385834.0269999998</v>
      </c>
      <c r="J48" s="3"/>
      <c r="K48" s="3"/>
      <c r="L48" s="16"/>
      <c r="M48" s="17" t="s">
        <v>66</v>
      </c>
      <c r="N48" s="14"/>
      <c r="O48" s="12"/>
    </row>
    <row r="49" spans="1:22" ht="15" customHeight="1" x14ac:dyDescent="0.25">
      <c r="A49" s="12"/>
      <c r="B49" s="27">
        <v>38</v>
      </c>
      <c r="C49" s="13" t="s">
        <v>68</v>
      </c>
      <c r="D49" s="40" t="s">
        <v>59</v>
      </c>
      <c r="E49" s="2" t="s">
        <v>65</v>
      </c>
      <c r="F49" s="2">
        <f t="shared" ref="F49:K49" si="11">IFERROR((F48/F47),0)</f>
        <v>0.81240000000000001</v>
      </c>
      <c r="G49" s="2">
        <f t="shared" si="11"/>
        <v>0.85099999999999998</v>
      </c>
      <c r="H49" s="2">
        <f t="shared" si="11"/>
        <v>0.75649999999999995</v>
      </c>
      <c r="I49" s="2">
        <f t="shared" si="11"/>
        <v>0.66020000000000001</v>
      </c>
      <c r="J49" s="1">
        <f t="shared" si="11"/>
        <v>0</v>
      </c>
      <c r="K49" s="1">
        <f t="shared" si="11"/>
        <v>0</v>
      </c>
      <c r="L49" s="16"/>
      <c r="M49" s="17"/>
      <c r="N49" s="14"/>
      <c r="O49" s="12"/>
    </row>
    <row r="50" spans="1:22" ht="29.25" customHeight="1" x14ac:dyDescent="0.25">
      <c r="A50" s="12"/>
      <c r="B50" s="27">
        <v>39</v>
      </c>
      <c r="C50" s="19" t="s">
        <v>69</v>
      </c>
      <c r="D50" s="19" t="s">
        <v>12</v>
      </c>
      <c r="E50" s="33">
        <v>307222</v>
      </c>
      <c r="F50" s="33">
        <v>301265</v>
      </c>
      <c r="G50" s="33">
        <v>243764</v>
      </c>
      <c r="H50" s="33">
        <v>247815</v>
      </c>
      <c r="I50" s="33">
        <v>269435</v>
      </c>
      <c r="J50" s="33">
        <v>246145000</v>
      </c>
      <c r="K50" s="33">
        <v>204856000</v>
      </c>
      <c r="L50" s="16"/>
      <c r="M50" s="17" t="s">
        <v>13</v>
      </c>
      <c r="N50" s="41" t="s">
        <v>70</v>
      </c>
      <c r="O50" s="12"/>
    </row>
    <row r="51" spans="1:22" ht="15" customHeight="1" x14ac:dyDescent="0.25">
      <c r="A51" s="12"/>
      <c r="B51" s="27">
        <v>40</v>
      </c>
      <c r="C51" s="13" t="s">
        <v>71</v>
      </c>
      <c r="D51" s="13" t="s">
        <v>12</v>
      </c>
      <c r="E51" s="33">
        <v>306602</v>
      </c>
      <c r="F51" s="33">
        <v>296210</v>
      </c>
      <c r="G51" s="33">
        <v>232646</v>
      </c>
      <c r="H51" s="33">
        <v>246769</v>
      </c>
      <c r="I51" s="33">
        <v>265056</v>
      </c>
      <c r="J51" s="78">
        <v>242882000</v>
      </c>
      <c r="K51" s="78">
        <v>199333000</v>
      </c>
      <c r="L51" s="16"/>
      <c r="M51" s="17" t="s">
        <v>13</v>
      </c>
      <c r="N51" s="14"/>
      <c r="O51" s="12"/>
    </row>
    <row r="52" spans="1:22" ht="15" customHeight="1" x14ac:dyDescent="0.25">
      <c r="A52" s="12"/>
      <c r="B52" s="27">
        <v>41</v>
      </c>
      <c r="C52" s="13" t="s">
        <v>72</v>
      </c>
      <c r="D52" s="13" t="s">
        <v>24</v>
      </c>
      <c r="E52" s="2">
        <f t="shared" ref="E52:K52" si="12">IFERROR((E51/E50),0)</f>
        <v>0.99798191535762415</v>
      </c>
      <c r="F52" s="2">
        <f t="shared" si="12"/>
        <v>0.98322075249365182</v>
      </c>
      <c r="G52" s="2">
        <f t="shared" si="12"/>
        <v>0.95439031194105772</v>
      </c>
      <c r="H52" s="2">
        <f t="shared" si="12"/>
        <v>0.99577910941629844</v>
      </c>
      <c r="I52" s="2">
        <f t="shared" si="12"/>
        <v>0.98374747156085884</v>
      </c>
      <c r="J52" s="1">
        <f t="shared" si="12"/>
        <v>0.98674358609762536</v>
      </c>
      <c r="K52" s="1">
        <f t="shared" si="12"/>
        <v>0.97303959854727218</v>
      </c>
      <c r="L52" s="16"/>
      <c r="M52" s="17" t="s">
        <v>13</v>
      </c>
      <c r="N52" s="14"/>
      <c r="O52" s="12"/>
    </row>
    <row r="53" spans="1:22" ht="15" customHeight="1" x14ac:dyDescent="0.25">
      <c r="A53" s="12"/>
      <c r="B53" s="27">
        <v>42</v>
      </c>
      <c r="C53" s="13" t="s">
        <v>73</v>
      </c>
      <c r="D53" s="42" t="s">
        <v>12</v>
      </c>
      <c r="E53" s="35">
        <v>59795</v>
      </c>
      <c r="F53" s="35">
        <v>45417</v>
      </c>
      <c r="G53" s="33">
        <v>47982</v>
      </c>
      <c r="H53" s="33">
        <v>38764</v>
      </c>
      <c r="I53" s="33">
        <v>18404</v>
      </c>
      <c r="J53" s="33"/>
      <c r="K53" s="33"/>
      <c r="L53" s="16"/>
      <c r="M53" s="17"/>
      <c r="N53" s="29" t="s">
        <v>14</v>
      </c>
      <c r="O53" s="12"/>
    </row>
    <row r="54" spans="1:22" ht="15" customHeight="1" x14ac:dyDescent="0.2">
      <c r="A54" s="12"/>
      <c r="B54" s="27">
        <v>43</v>
      </c>
      <c r="C54" s="13" t="s">
        <v>74</v>
      </c>
      <c r="D54" s="13" t="s">
        <v>12</v>
      </c>
      <c r="E54" s="35">
        <f>24176062/1000</f>
        <v>24176.062000000002</v>
      </c>
      <c r="F54" s="35">
        <f>22814181/1000</f>
        <v>22814.181</v>
      </c>
      <c r="G54" s="3">
        <v>24968</v>
      </c>
      <c r="H54" s="3">
        <v>27204</v>
      </c>
      <c r="I54" s="3">
        <v>29340</v>
      </c>
      <c r="J54" s="3"/>
      <c r="K54" s="3"/>
      <c r="L54" s="30" t="s">
        <v>75</v>
      </c>
      <c r="M54" s="41" t="s">
        <v>76</v>
      </c>
      <c r="N54" s="29" t="s">
        <v>77</v>
      </c>
      <c r="O54" s="12"/>
    </row>
    <row r="55" spans="1:22" ht="15" customHeight="1" x14ac:dyDescent="0.25">
      <c r="A55" s="12"/>
      <c r="B55" s="27">
        <v>44</v>
      </c>
      <c r="C55" s="13" t="s">
        <v>78</v>
      </c>
      <c r="D55" s="13" t="s">
        <v>12</v>
      </c>
      <c r="E55" s="35">
        <v>375572</v>
      </c>
      <c r="F55" s="35">
        <v>314726</v>
      </c>
      <c r="G55" s="33">
        <v>133933</v>
      </c>
      <c r="H55" s="33">
        <v>349654</v>
      </c>
      <c r="I55" s="33">
        <v>277889</v>
      </c>
      <c r="J55" s="33">
        <v>247143000</v>
      </c>
      <c r="K55" s="33">
        <v>175853000</v>
      </c>
      <c r="L55" s="16"/>
      <c r="M55" s="14" t="s">
        <v>13</v>
      </c>
      <c r="N55" s="14"/>
      <c r="O55" s="12"/>
    </row>
    <row r="56" spans="1:22" ht="15" customHeight="1" x14ac:dyDescent="0.25">
      <c r="A56" s="12"/>
      <c r="B56" s="27">
        <v>45</v>
      </c>
      <c r="C56" s="13" t="s">
        <v>79</v>
      </c>
      <c r="D56" s="13" t="s">
        <v>12</v>
      </c>
      <c r="E56" s="33">
        <v>516962</v>
      </c>
      <c r="F56" s="33">
        <f>4703351-4216817</f>
        <v>486534</v>
      </c>
      <c r="G56" s="33">
        <f>4216817-3751353</f>
        <v>465464</v>
      </c>
      <c r="H56" s="33">
        <f>3751353-3417298</f>
        <v>334055</v>
      </c>
      <c r="I56" s="33">
        <f>3417928-3005129</f>
        <v>412799</v>
      </c>
      <c r="J56" s="33">
        <v>-226877000</v>
      </c>
      <c r="K56" s="33">
        <v>687050000</v>
      </c>
      <c r="L56" s="16"/>
      <c r="M56" s="14" t="s">
        <v>13</v>
      </c>
      <c r="N56" s="14"/>
      <c r="O56" s="12"/>
    </row>
    <row r="57" spans="1:22" ht="15" customHeight="1" x14ac:dyDescent="0.25">
      <c r="A57" s="12"/>
      <c r="B57" s="27">
        <v>46</v>
      </c>
      <c r="C57" s="13" t="s">
        <v>80</v>
      </c>
      <c r="D57" s="13" t="s">
        <v>24</v>
      </c>
      <c r="E57" s="36">
        <f>IFERROR((E27/E55),0)</f>
        <v>3.8894566155091432</v>
      </c>
      <c r="F57" s="36">
        <f t="shared" ref="F57:K57" si="13">IFERROR((F27/F55),0)</f>
        <v>4.4547860678812681</v>
      </c>
      <c r="G57" s="36">
        <f t="shared" si="13"/>
        <v>10.198457437674062</v>
      </c>
      <c r="H57" s="36">
        <f t="shared" si="13"/>
        <v>4.3628015123522115</v>
      </c>
      <c r="I57" s="36">
        <f t="shared" si="13"/>
        <v>4.913105592520755</v>
      </c>
      <c r="J57" s="37">
        <f t="shared" si="13"/>
        <v>4.8976139320150684</v>
      </c>
      <c r="K57" s="37">
        <f t="shared" si="13"/>
        <v>6.0801692322564866</v>
      </c>
      <c r="L57" s="16"/>
      <c r="M57" s="17"/>
      <c r="N57" s="14"/>
      <c r="O57" s="12"/>
    </row>
    <row r="58" spans="1:22" ht="15" customHeight="1" x14ac:dyDescent="0.25">
      <c r="A58" s="12"/>
      <c r="B58" s="27">
        <v>47</v>
      </c>
      <c r="C58" s="13" t="s">
        <v>81</v>
      </c>
      <c r="D58" s="13" t="s">
        <v>24</v>
      </c>
      <c r="E58" s="36">
        <f t="shared" ref="E58:K58" si="14">IFERROR((E50/E55),0)</f>
        <v>0.81801092733217595</v>
      </c>
      <c r="F58" s="36">
        <f t="shared" si="14"/>
        <v>0.95722946308852774</v>
      </c>
      <c r="G58" s="36">
        <f t="shared" si="14"/>
        <v>1.8200443505334758</v>
      </c>
      <c r="H58" s="36">
        <f t="shared" si="14"/>
        <v>0.70874350071785253</v>
      </c>
      <c r="I58" s="36">
        <f t="shared" si="14"/>
        <v>0.96957778105646497</v>
      </c>
      <c r="J58" s="37">
        <f t="shared" si="14"/>
        <v>0.99596185204517218</v>
      </c>
      <c r="K58" s="37">
        <f t="shared" si="14"/>
        <v>1.1649275246939206</v>
      </c>
      <c r="L58" s="16"/>
      <c r="M58" s="17"/>
      <c r="N58" s="14"/>
      <c r="O58" s="12"/>
    </row>
    <row r="59" spans="1:22" ht="15" customHeight="1" x14ac:dyDescent="0.25">
      <c r="A59" s="12"/>
      <c r="B59" s="27">
        <v>48</v>
      </c>
      <c r="C59" s="13" t="s">
        <v>82</v>
      </c>
      <c r="D59" s="13" t="s">
        <v>12</v>
      </c>
      <c r="E59" s="3">
        <v>4613938</v>
      </c>
      <c r="F59" s="3">
        <v>4344990</v>
      </c>
      <c r="G59" s="3">
        <v>3737706</v>
      </c>
      <c r="H59" s="79">
        <v>3864423</v>
      </c>
      <c r="I59" s="79">
        <v>3558617</v>
      </c>
      <c r="J59" s="79">
        <v>3617934000</v>
      </c>
      <c r="K59" s="79">
        <v>355515000</v>
      </c>
      <c r="L59" s="16"/>
      <c r="M59" s="14"/>
      <c r="N59" s="14"/>
      <c r="O59" s="12"/>
    </row>
    <row r="60" spans="1:22" ht="15" customHeight="1" x14ac:dyDescent="0.25">
      <c r="A60" s="12"/>
      <c r="B60" s="27">
        <v>49</v>
      </c>
      <c r="C60" s="13" t="s">
        <v>83</v>
      </c>
      <c r="D60" s="13" t="s">
        <v>12</v>
      </c>
      <c r="E60" s="3">
        <v>2434209</v>
      </c>
      <c r="F60" s="3">
        <v>2186337</v>
      </c>
      <c r="G60" s="3">
        <v>1969313</v>
      </c>
      <c r="H60" s="79">
        <v>2193595</v>
      </c>
      <c r="I60" s="79">
        <v>1834629</v>
      </c>
      <c r="J60" s="79">
        <v>2220552000</v>
      </c>
      <c r="K60" s="79">
        <v>296176000</v>
      </c>
      <c r="L60" s="16"/>
      <c r="M60" s="14"/>
      <c r="N60" s="14"/>
      <c r="O60" s="12"/>
    </row>
    <row r="61" spans="1:22" ht="15" customHeight="1" x14ac:dyDescent="0.25">
      <c r="A61" s="12"/>
      <c r="B61" s="27">
        <v>50</v>
      </c>
      <c r="C61" s="13" t="s">
        <v>84</v>
      </c>
      <c r="D61" s="13" t="s">
        <v>12</v>
      </c>
      <c r="E61" s="79">
        <v>474095</v>
      </c>
      <c r="F61" s="79">
        <v>0</v>
      </c>
      <c r="G61" s="79">
        <v>255749</v>
      </c>
      <c r="H61" s="79">
        <f>156642+401</f>
        <v>157043</v>
      </c>
      <c r="I61" s="79">
        <v>0</v>
      </c>
      <c r="J61" s="79">
        <v>0</v>
      </c>
      <c r="K61" s="79">
        <v>0</v>
      </c>
      <c r="L61" s="16"/>
      <c r="M61" s="14"/>
      <c r="N61" s="14"/>
      <c r="O61" s="12"/>
    </row>
    <row r="62" spans="1:22" ht="15" customHeight="1" x14ac:dyDescent="0.25">
      <c r="A62" s="12"/>
      <c r="B62" s="27">
        <v>51</v>
      </c>
      <c r="C62" s="13" t="s">
        <v>85</v>
      </c>
      <c r="D62" s="13" t="s">
        <v>12</v>
      </c>
      <c r="E62" s="79">
        <v>148086</v>
      </c>
      <c r="F62" s="79">
        <v>119894</v>
      </c>
      <c r="G62" s="79">
        <v>112314</v>
      </c>
      <c r="H62" s="79">
        <v>153539</v>
      </c>
      <c r="I62" s="79">
        <f>92626+122858</f>
        <v>215484</v>
      </c>
      <c r="J62" s="79">
        <v>211284000</v>
      </c>
      <c r="K62" s="79">
        <v>162058000</v>
      </c>
      <c r="L62" s="16"/>
      <c r="M62" s="43"/>
      <c r="N62" s="14"/>
      <c r="O62" s="12"/>
    </row>
    <row r="63" spans="1:22" ht="15" hidden="1" customHeight="1" x14ac:dyDescent="0.25">
      <c r="A63" s="12"/>
      <c r="B63" s="44"/>
      <c r="C63" s="12"/>
      <c r="D63" s="12"/>
      <c r="E63" s="45"/>
      <c r="F63" s="45"/>
      <c r="G63" s="45"/>
      <c r="H63" s="45"/>
      <c r="I63" s="45"/>
      <c r="J63" s="45"/>
      <c r="K63" s="45"/>
      <c r="L63" s="46"/>
      <c r="M63" s="47"/>
      <c r="N63" s="45"/>
      <c r="O63" s="12"/>
    </row>
    <row r="64" spans="1:22" ht="15" customHeight="1" x14ac:dyDescent="0.25">
      <c r="A64" s="12"/>
      <c r="B64" s="48" t="s">
        <v>86</v>
      </c>
      <c r="C64" s="49"/>
      <c r="D64" s="49"/>
      <c r="E64" s="26"/>
      <c r="F64" s="26"/>
      <c r="G64" s="26"/>
      <c r="H64" s="26"/>
      <c r="I64" s="26"/>
      <c r="J64" s="26"/>
      <c r="K64" s="26"/>
      <c r="L64" s="24"/>
      <c r="M64" s="25"/>
      <c r="N64" s="26"/>
      <c r="O64" s="12"/>
      <c r="T64" s="14"/>
      <c r="U64" s="15"/>
      <c r="V64" s="50"/>
    </row>
    <row r="65" spans="1:22" ht="15" customHeight="1" x14ac:dyDescent="0.25">
      <c r="A65" s="12"/>
      <c r="B65" s="27">
        <v>1</v>
      </c>
      <c r="C65" s="13" t="s">
        <v>87</v>
      </c>
      <c r="D65" s="20" t="s">
        <v>88</v>
      </c>
      <c r="E65" s="51">
        <v>3</v>
      </c>
      <c r="F65" s="51">
        <v>3</v>
      </c>
      <c r="G65" s="51">
        <v>3</v>
      </c>
      <c r="H65" s="51">
        <v>3</v>
      </c>
      <c r="I65" s="51">
        <v>3</v>
      </c>
      <c r="J65" s="51">
        <v>3</v>
      </c>
      <c r="K65" s="51">
        <v>3</v>
      </c>
      <c r="L65" s="51">
        <v>3</v>
      </c>
      <c r="M65" s="17"/>
      <c r="N65" s="14"/>
      <c r="O65" s="12"/>
      <c r="T65" s="14"/>
      <c r="U65" s="15"/>
      <c r="V65" s="50"/>
    </row>
    <row r="66" spans="1:22" ht="15" customHeight="1" x14ac:dyDescent="0.25">
      <c r="A66" s="12"/>
      <c r="B66" s="27">
        <v>2</v>
      </c>
      <c r="C66" s="13" t="s">
        <v>89</v>
      </c>
      <c r="D66" s="40" t="s">
        <v>90</v>
      </c>
      <c r="E66" s="51">
        <v>2</v>
      </c>
      <c r="F66" s="51">
        <v>2</v>
      </c>
      <c r="G66" s="51">
        <v>1</v>
      </c>
      <c r="H66" s="51">
        <v>1</v>
      </c>
      <c r="I66" s="51">
        <v>1</v>
      </c>
      <c r="J66" s="51">
        <v>1</v>
      </c>
      <c r="K66" s="51">
        <v>1</v>
      </c>
      <c r="L66" s="51">
        <v>1</v>
      </c>
      <c r="M66" s="17"/>
      <c r="N66" s="14"/>
      <c r="O66" s="12"/>
      <c r="T66" s="14"/>
      <c r="U66" s="15"/>
      <c r="V66" s="50"/>
    </row>
    <row r="67" spans="1:22" ht="15" customHeight="1" x14ac:dyDescent="0.25">
      <c r="A67" s="12"/>
      <c r="B67" s="27">
        <v>3</v>
      </c>
      <c r="C67" s="13" t="s">
        <v>91</v>
      </c>
      <c r="D67" s="20" t="s">
        <v>24</v>
      </c>
      <c r="E67" s="51">
        <f>E65+E66</f>
        <v>5</v>
      </c>
      <c r="F67" s="51">
        <f>F65+F66</f>
        <v>5</v>
      </c>
      <c r="G67" s="51">
        <f t="shared" ref="G67:L67" si="15">G65+G66</f>
        <v>4</v>
      </c>
      <c r="H67" s="51">
        <f t="shared" si="15"/>
        <v>4</v>
      </c>
      <c r="I67" s="51">
        <f t="shared" si="15"/>
        <v>4</v>
      </c>
      <c r="J67" s="51">
        <f t="shared" si="15"/>
        <v>4</v>
      </c>
      <c r="K67" s="51">
        <f t="shared" si="15"/>
        <v>4</v>
      </c>
      <c r="L67" s="51">
        <f t="shared" si="15"/>
        <v>4</v>
      </c>
      <c r="M67" s="17"/>
      <c r="N67" s="14"/>
      <c r="O67" s="12"/>
      <c r="T67" s="14"/>
      <c r="U67" s="15"/>
      <c r="V67" s="50"/>
    </row>
    <row r="68" spans="1:22" ht="15" customHeight="1" x14ac:dyDescent="0.25">
      <c r="A68" s="12"/>
      <c r="B68" s="27">
        <v>4</v>
      </c>
      <c r="C68" s="13" t="s">
        <v>92</v>
      </c>
      <c r="D68" s="20" t="s">
        <v>93</v>
      </c>
      <c r="E68" s="51">
        <v>2588</v>
      </c>
      <c r="F68" s="51">
        <v>2384</v>
      </c>
      <c r="G68" s="51">
        <v>2406</v>
      </c>
      <c r="H68" s="51">
        <v>1371</v>
      </c>
      <c r="I68" s="51">
        <v>1344</v>
      </c>
      <c r="J68" s="14"/>
      <c r="K68" s="14"/>
      <c r="L68" s="16"/>
      <c r="M68" s="17"/>
      <c r="N68" s="14"/>
      <c r="O68" s="12"/>
      <c r="T68" s="14"/>
      <c r="U68" s="15"/>
      <c r="V68" s="50"/>
    </row>
    <row r="69" spans="1:22" ht="15" customHeight="1" x14ac:dyDescent="0.25">
      <c r="A69" s="12"/>
      <c r="B69" s="27">
        <v>5</v>
      </c>
      <c r="C69" s="13" t="s">
        <v>94</v>
      </c>
      <c r="D69" s="20" t="s">
        <v>93</v>
      </c>
      <c r="E69" s="52">
        <v>236</v>
      </c>
      <c r="F69" s="51">
        <v>236</v>
      </c>
      <c r="G69" s="51">
        <v>233</v>
      </c>
      <c r="H69" s="51">
        <v>82</v>
      </c>
      <c r="I69" s="51">
        <v>98</v>
      </c>
      <c r="J69" s="14"/>
      <c r="K69" s="14"/>
      <c r="L69" s="16"/>
      <c r="M69" s="17"/>
      <c r="N69" s="14"/>
      <c r="O69" s="12"/>
      <c r="T69" s="14"/>
      <c r="U69" s="15"/>
      <c r="V69" s="50"/>
    </row>
    <row r="70" spans="1:22" ht="15" customHeight="1" x14ac:dyDescent="0.25">
      <c r="A70" s="12"/>
      <c r="B70" s="27">
        <v>6</v>
      </c>
      <c r="C70" s="13" t="s">
        <v>95</v>
      </c>
      <c r="D70" s="20" t="s">
        <v>93</v>
      </c>
      <c r="E70" s="51">
        <v>21</v>
      </c>
      <c r="F70" s="51">
        <v>21</v>
      </c>
      <c r="G70" s="53">
        <v>21</v>
      </c>
      <c r="H70" s="53" t="s">
        <v>55</v>
      </c>
      <c r="I70" s="53" t="s">
        <v>55</v>
      </c>
      <c r="J70" s="14"/>
      <c r="K70" s="14"/>
      <c r="L70" s="16"/>
      <c r="M70" s="17"/>
      <c r="N70" s="14"/>
      <c r="O70" s="12"/>
      <c r="T70" s="14"/>
      <c r="U70" s="15"/>
      <c r="V70" s="50"/>
    </row>
    <row r="71" spans="1:22" ht="15" customHeight="1" x14ac:dyDescent="0.25">
      <c r="A71" s="12"/>
      <c r="B71" s="27">
        <v>7</v>
      </c>
      <c r="C71" s="13" t="s">
        <v>96</v>
      </c>
      <c r="D71" s="40" t="s">
        <v>97</v>
      </c>
      <c r="E71" s="53">
        <v>0</v>
      </c>
      <c r="F71" s="53">
        <v>2</v>
      </c>
      <c r="G71" s="53">
        <v>0</v>
      </c>
      <c r="H71" s="53">
        <v>0</v>
      </c>
      <c r="I71" s="53">
        <v>0</v>
      </c>
      <c r="J71" s="14"/>
      <c r="K71" s="14"/>
      <c r="L71" s="16"/>
      <c r="M71" s="17"/>
      <c r="N71" s="14"/>
      <c r="O71" s="12"/>
      <c r="T71" s="14"/>
      <c r="U71" s="15"/>
      <c r="V71" s="50"/>
    </row>
    <row r="72" spans="1:22" ht="15" customHeight="1" x14ac:dyDescent="0.25">
      <c r="A72" s="12"/>
      <c r="B72" s="27">
        <v>8</v>
      </c>
      <c r="C72" s="13" t="s">
        <v>98</v>
      </c>
      <c r="D72" s="20"/>
      <c r="E72" s="53">
        <v>0</v>
      </c>
      <c r="F72" s="53">
        <v>0</v>
      </c>
      <c r="G72" s="53" t="s">
        <v>55</v>
      </c>
      <c r="H72" s="53" t="s">
        <v>55</v>
      </c>
      <c r="I72" s="53" t="s">
        <v>55</v>
      </c>
      <c r="J72" s="14"/>
      <c r="K72" s="14"/>
      <c r="L72" s="16"/>
      <c r="M72" s="17"/>
      <c r="N72" s="14"/>
      <c r="O72" s="12"/>
      <c r="T72" s="14"/>
      <c r="U72" s="15"/>
      <c r="V72" s="50"/>
    </row>
    <row r="73" spans="1:22" ht="15" hidden="1" customHeight="1" x14ac:dyDescent="0.25">
      <c r="A73" s="12"/>
      <c r="B73" s="48" t="s">
        <v>99</v>
      </c>
      <c r="C73" s="49"/>
      <c r="D73" s="49"/>
      <c r="E73" s="26"/>
      <c r="F73" s="26"/>
      <c r="G73" s="26"/>
      <c r="H73" s="26"/>
      <c r="I73" s="26"/>
      <c r="J73" s="26"/>
      <c r="K73" s="26"/>
      <c r="L73" s="24"/>
      <c r="M73" s="25"/>
      <c r="N73" s="26"/>
      <c r="O73" s="12"/>
      <c r="T73" s="14"/>
      <c r="U73" s="15"/>
      <c r="V73" s="50"/>
    </row>
    <row r="74" spans="1:22" ht="15" hidden="1" customHeight="1" x14ac:dyDescent="0.25">
      <c r="A74" s="12"/>
      <c r="B74" s="27">
        <v>1</v>
      </c>
      <c r="C74" s="13" t="s">
        <v>100</v>
      </c>
      <c r="D74" s="40" t="s">
        <v>101</v>
      </c>
      <c r="E74" s="53" t="s">
        <v>55</v>
      </c>
      <c r="F74" s="53">
        <v>36.520000000000003</v>
      </c>
      <c r="G74" s="53" t="s">
        <v>55</v>
      </c>
      <c r="H74" s="53" t="s">
        <v>55</v>
      </c>
      <c r="I74" s="53" t="s">
        <v>55</v>
      </c>
      <c r="J74" s="14"/>
      <c r="K74" s="14"/>
      <c r="L74" s="16"/>
      <c r="M74" s="17"/>
      <c r="N74" s="14"/>
      <c r="O74" s="12"/>
      <c r="T74" s="14"/>
      <c r="U74" s="15"/>
      <c r="V74" s="50"/>
    </row>
    <row r="75" spans="1:22" ht="15" hidden="1" customHeight="1" x14ac:dyDescent="0.25">
      <c r="A75" s="12"/>
      <c r="B75" s="27">
        <v>2</v>
      </c>
      <c r="C75" s="13" t="s">
        <v>102</v>
      </c>
      <c r="D75" s="40" t="s">
        <v>101</v>
      </c>
      <c r="E75" s="53" t="s">
        <v>55</v>
      </c>
      <c r="F75" s="53">
        <v>20.02</v>
      </c>
      <c r="G75" s="53" t="s">
        <v>55</v>
      </c>
      <c r="H75" s="53" t="s">
        <v>55</v>
      </c>
      <c r="I75" s="53" t="s">
        <v>55</v>
      </c>
      <c r="J75" s="14"/>
      <c r="K75" s="14"/>
      <c r="L75" s="16"/>
      <c r="M75" s="17"/>
      <c r="N75" s="14"/>
      <c r="O75" s="12"/>
      <c r="T75" s="14"/>
      <c r="U75" s="15"/>
      <c r="V75" s="50"/>
    </row>
    <row r="76" spans="1:22" ht="15" hidden="1" customHeight="1" x14ac:dyDescent="0.25">
      <c r="A76" s="12"/>
      <c r="B76" s="27">
        <v>3</v>
      </c>
      <c r="C76" s="13" t="s">
        <v>103</v>
      </c>
      <c r="D76" s="40" t="s">
        <v>101</v>
      </c>
      <c r="E76" s="53" t="s">
        <v>55</v>
      </c>
      <c r="F76" s="53">
        <v>96.08</v>
      </c>
      <c r="G76" s="53" t="s">
        <v>55</v>
      </c>
      <c r="H76" s="53" t="s">
        <v>55</v>
      </c>
      <c r="I76" s="53" t="s">
        <v>55</v>
      </c>
      <c r="J76" s="14"/>
      <c r="K76" s="14"/>
      <c r="L76" s="16"/>
      <c r="M76" s="17"/>
      <c r="N76" s="14"/>
      <c r="O76" s="12"/>
      <c r="T76" s="14"/>
      <c r="U76" s="15"/>
      <c r="V76" s="50"/>
    </row>
    <row r="77" spans="1:22" ht="15" hidden="1" customHeight="1" x14ac:dyDescent="0.25">
      <c r="A77" s="12"/>
      <c r="B77" s="44"/>
      <c r="C77" s="12"/>
      <c r="D77" s="12"/>
      <c r="E77" s="45"/>
      <c r="F77" s="45"/>
      <c r="G77" s="45"/>
      <c r="H77" s="45"/>
      <c r="I77" s="45"/>
      <c r="J77" s="45"/>
      <c r="K77" s="45"/>
      <c r="L77" s="46"/>
      <c r="M77" s="47"/>
      <c r="N77" s="45"/>
      <c r="O77" s="12"/>
    </row>
    <row r="78" spans="1:22" ht="15" hidden="1" customHeight="1" x14ac:dyDescent="0.25">
      <c r="A78" s="12"/>
      <c r="B78" s="54" t="s">
        <v>104</v>
      </c>
      <c r="C78" s="12"/>
      <c r="D78" s="12"/>
      <c r="E78" s="45"/>
      <c r="F78" s="45"/>
      <c r="G78" s="45"/>
      <c r="H78" s="45"/>
      <c r="I78" s="45"/>
      <c r="J78" s="45"/>
      <c r="K78" s="45"/>
      <c r="L78" s="46"/>
      <c r="M78" s="47"/>
      <c r="N78" s="45"/>
      <c r="O78" s="12"/>
    </row>
    <row r="79" spans="1:22" ht="15" hidden="1" customHeight="1" x14ac:dyDescent="0.25">
      <c r="A79" s="12"/>
      <c r="B79" s="48" t="s">
        <v>105</v>
      </c>
      <c r="C79" s="49"/>
      <c r="D79" s="49"/>
      <c r="E79" s="26"/>
      <c r="F79" s="26"/>
      <c r="G79" s="26"/>
      <c r="H79" s="26"/>
      <c r="I79" s="26"/>
      <c r="J79" s="26"/>
      <c r="K79" s="26"/>
      <c r="L79" s="24"/>
      <c r="M79" s="25"/>
      <c r="N79" s="26"/>
      <c r="O79" s="12"/>
    </row>
    <row r="80" spans="1:22" ht="15" hidden="1" customHeight="1" x14ac:dyDescent="0.25">
      <c r="A80" s="12"/>
      <c r="B80" s="27">
        <v>130</v>
      </c>
      <c r="C80" s="55" t="s">
        <v>106</v>
      </c>
      <c r="D80" s="42" t="s">
        <v>107</v>
      </c>
      <c r="E80" s="34">
        <v>50458511</v>
      </c>
      <c r="F80" s="34">
        <v>52564812.208666697</v>
      </c>
      <c r="G80" s="33"/>
      <c r="H80" s="33"/>
      <c r="I80" s="33"/>
      <c r="J80" s="33"/>
      <c r="K80" s="33"/>
      <c r="L80" s="16"/>
      <c r="M80" s="17" t="s">
        <v>108</v>
      </c>
      <c r="N80" s="14"/>
      <c r="O80" s="12"/>
    </row>
    <row r="81" spans="1:15" ht="15" hidden="1" customHeight="1" x14ac:dyDescent="0.25">
      <c r="A81" s="12"/>
      <c r="B81" s="27">
        <v>131</v>
      </c>
      <c r="C81" s="13" t="s">
        <v>109</v>
      </c>
      <c r="D81" s="42" t="s">
        <v>107</v>
      </c>
      <c r="E81" s="34">
        <v>2555287</v>
      </c>
      <c r="F81" s="34">
        <v>371345</v>
      </c>
      <c r="G81" s="33"/>
      <c r="H81" s="33"/>
      <c r="I81" s="33"/>
      <c r="J81" s="33"/>
      <c r="K81" s="80"/>
      <c r="L81" s="16"/>
      <c r="M81" s="17" t="s">
        <v>110</v>
      </c>
      <c r="N81" s="14" t="s">
        <v>111</v>
      </c>
      <c r="O81" s="12"/>
    </row>
    <row r="82" spans="1:15" ht="15" hidden="1" customHeight="1" x14ac:dyDescent="0.25">
      <c r="A82" s="12"/>
      <c r="B82" s="27">
        <v>132</v>
      </c>
      <c r="C82" s="13" t="s">
        <v>112</v>
      </c>
      <c r="D82" s="42" t="s">
        <v>107</v>
      </c>
      <c r="E82" s="34">
        <v>3374972</v>
      </c>
      <c r="F82" s="34"/>
      <c r="G82" s="33"/>
      <c r="H82" s="33"/>
      <c r="I82" s="33"/>
      <c r="J82" s="33"/>
      <c r="K82" s="33"/>
      <c r="L82" s="16"/>
      <c r="M82" s="17" t="s">
        <v>113</v>
      </c>
      <c r="N82" s="14"/>
      <c r="O82" s="12"/>
    </row>
    <row r="83" spans="1:15" ht="15" hidden="1" customHeight="1" x14ac:dyDescent="0.25">
      <c r="A83" s="12"/>
      <c r="B83" s="27">
        <v>133</v>
      </c>
      <c r="C83" s="13" t="s">
        <v>114</v>
      </c>
      <c r="D83" s="13" t="s">
        <v>24</v>
      </c>
      <c r="E83" s="34">
        <f>E81+E80+E82</f>
        <v>56388770</v>
      </c>
      <c r="F83" s="34">
        <f t="shared" ref="F83:K83" si="16">F81+F80</f>
        <v>52936157.208666697</v>
      </c>
      <c r="G83" s="34">
        <f t="shared" si="16"/>
        <v>0</v>
      </c>
      <c r="H83" s="34">
        <f t="shared" si="16"/>
        <v>0</v>
      </c>
      <c r="I83" s="34">
        <f t="shared" si="16"/>
        <v>0</v>
      </c>
      <c r="J83" s="34">
        <f t="shared" si="16"/>
        <v>0</v>
      </c>
      <c r="K83" s="34">
        <f t="shared" si="16"/>
        <v>0</v>
      </c>
      <c r="L83" s="16"/>
      <c r="M83" s="17"/>
      <c r="N83" s="14"/>
      <c r="O83" s="12"/>
    </row>
    <row r="84" spans="1:15" ht="15" hidden="1" customHeight="1" x14ac:dyDescent="0.25">
      <c r="A84" s="12"/>
      <c r="B84" s="27">
        <v>134</v>
      </c>
      <c r="C84" s="13" t="s">
        <v>115</v>
      </c>
      <c r="D84" s="13" t="s">
        <v>24</v>
      </c>
      <c r="E84" s="32">
        <f t="shared" ref="E84:K84" si="17">IFERROR(E81/E83,0)</f>
        <v>4.5315530024861335E-2</v>
      </c>
      <c r="F84" s="32">
        <f t="shared" si="17"/>
        <v>7.0149595206960638E-3</v>
      </c>
      <c r="G84" s="32">
        <f t="shared" si="17"/>
        <v>0</v>
      </c>
      <c r="H84" s="32">
        <f t="shared" si="17"/>
        <v>0</v>
      </c>
      <c r="I84" s="32">
        <f t="shared" si="17"/>
        <v>0</v>
      </c>
      <c r="J84" s="32">
        <f t="shared" si="17"/>
        <v>0</v>
      </c>
      <c r="K84" s="32">
        <f t="shared" si="17"/>
        <v>0</v>
      </c>
      <c r="L84" s="16"/>
      <c r="M84" s="17"/>
      <c r="N84" s="14"/>
      <c r="O84" s="12"/>
    </row>
    <row r="85" spans="1:15" ht="15" hidden="1" customHeight="1" x14ac:dyDescent="0.25">
      <c r="A85" s="12"/>
      <c r="B85" s="27">
        <v>135</v>
      </c>
      <c r="C85" s="21" t="s">
        <v>116</v>
      </c>
      <c r="D85" s="55" t="s">
        <v>24</v>
      </c>
      <c r="E85" s="56">
        <f>E83/Labour!E18</f>
        <v>11.962765901024463</v>
      </c>
      <c r="F85" s="57">
        <f>IFERROR(IF(ISBLANK(#REF!),(F83*1000000)/#REF!,(F83*1000000)/#REF!),0)</f>
        <v>0</v>
      </c>
      <c r="G85" s="57">
        <f>IFERROR(IF(ISBLANK(#REF!),(G83*1000000)/#REF!,(G83*1000000)/#REF!),0)</f>
        <v>0</v>
      </c>
      <c r="H85" s="57">
        <f>IFERROR(IF(ISBLANK(#REF!),(H83*1000000)/#REF!,(H83*1000000)/#REF!),0)</f>
        <v>0</v>
      </c>
      <c r="I85" s="57">
        <f>IFERROR(IF(ISBLANK(#REF!),(I83*1000000)/#REF!,(I83*1000000)/#REF!),0)</f>
        <v>0</v>
      </c>
      <c r="J85" s="57">
        <f>IFERROR(IF(ISBLANK(#REF!),(J83*1000000)/#REF!,(J83*1000000)/#REF!),0)</f>
        <v>0</v>
      </c>
      <c r="K85" s="57">
        <f>IFERROR(IF(ISBLANK(#REF!),(K83*1000000)/#REF!,(K83*1000000)/#REF!),0)</f>
        <v>0</v>
      </c>
      <c r="L85" s="16"/>
      <c r="M85" s="17"/>
      <c r="N85" s="14"/>
      <c r="O85" s="12"/>
    </row>
    <row r="86" spans="1:15" ht="15" hidden="1" customHeight="1" x14ac:dyDescent="0.25">
      <c r="A86" s="12"/>
      <c r="B86" s="27">
        <v>136</v>
      </c>
      <c r="C86" s="13" t="s">
        <v>117</v>
      </c>
      <c r="D86" s="42" t="s">
        <v>107</v>
      </c>
      <c r="E86" s="33">
        <f>E80/1000</f>
        <v>50458.510999999999</v>
      </c>
      <c r="F86" s="33">
        <f>52564812/1000</f>
        <v>52564.811999999998</v>
      </c>
      <c r="G86" s="33">
        <v>52189.930999999997</v>
      </c>
      <c r="H86" s="33">
        <v>53807</v>
      </c>
      <c r="I86" s="33">
        <f>52288542/1000</f>
        <v>52288.542000000001</v>
      </c>
      <c r="J86" s="33">
        <f>50379152/1000</f>
        <v>50379.152000000002</v>
      </c>
      <c r="K86" s="33"/>
      <c r="L86" s="16" t="s">
        <v>118</v>
      </c>
      <c r="M86" s="17" t="s">
        <v>113</v>
      </c>
      <c r="N86" s="14"/>
      <c r="O86" s="12"/>
    </row>
    <row r="87" spans="1:15" ht="15" hidden="1" customHeight="1" x14ac:dyDescent="0.25">
      <c r="A87" s="12"/>
      <c r="B87" s="27">
        <v>137</v>
      </c>
      <c r="C87" s="13" t="s">
        <v>119</v>
      </c>
      <c r="D87" s="42" t="s">
        <v>107</v>
      </c>
      <c r="E87" s="34">
        <f>E81/1000</f>
        <v>2555.2869999999998</v>
      </c>
      <c r="F87" s="34">
        <f>F81/1000</f>
        <v>371.34500000000003</v>
      </c>
      <c r="G87" s="33"/>
      <c r="H87" s="33"/>
      <c r="I87" s="33"/>
      <c r="J87" s="33"/>
      <c r="K87" s="33"/>
      <c r="L87" s="16"/>
      <c r="M87" s="17" t="s">
        <v>113</v>
      </c>
      <c r="N87" s="14"/>
      <c r="O87" s="12"/>
    </row>
    <row r="88" spans="1:15" ht="15" hidden="1" customHeight="1" x14ac:dyDescent="0.25">
      <c r="A88" s="12"/>
      <c r="B88" s="27">
        <v>138</v>
      </c>
      <c r="C88" s="13" t="s">
        <v>120</v>
      </c>
      <c r="D88" s="42" t="s">
        <v>107</v>
      </c>
      <c r="E88" s="34">
        <f>E83/1000</f>
        <v>56388.77</v>
      </c>
      <c r="F88" s="34">
        <f t="shared" ref="F88:K88" si="18">F86+F87</f>
        <v>52936.156999999999</v>
      </c>
      <c r="G88" s="34">
        <f t="shared" si="18"/>
        <v>52189.930999999997</v>
      </c>
      <c r="H88" s="34">
        <f t="shared" si="18"/>
        <v>53807</v>
      </c>
      <c r="I88" s="34">
        <f t="shared" si="18"/>
        <v>52288.542000000001</v>
      </c>
      <c r="J88" s="34">
        <f t="shared" si="18"/>
        <v>50379.152000000002</v>
      </c>
      <c r="K88" s="34">
        <f t="shared" si="18"/>
        <v>0</v>
      </c>
      <c r="L88" s="16"/>
      <c r="M88" s="17"/>
      <c r="N88" s="14"/>
      <c r="O88" s="12"/>
    </row>
    <row r="89" spans="1:15" ht="15" hidden="1" customHeight="1" x14ac:dyDescent="0.25">
      <c r="A89" s="12"/>
      <c r="B89" s="27">
        <v>139</v>
      </c>
      <c r="C89" s="13" t="s">
        <v>121</v>
      </c>
      <c r="D89" s="13" t="s">
        <v>24</v>
      </c>
      <c r="E89" s="32">
        <f t="shared" ref="E89:K89" si="19">IFERROR(E87/E88,0)</f>
        <v>4.5315530024861335E-2</v>
      </c>
      <c r="F89" s="32">
        <f t="shared" si="19"/>
        <v>7.0149595483480227E-3</v>
      </c>
      <c r="G89" s="32">
        <f t="shared" si="19"/>
        <v>0</v>
      </c>
      <c r="H89" s="32">
        <f t="shared" si="19"/>
        <v>0</v>
      </c>
      <c r="I89" s="32">
        <f t="shared" si="19"/>
        <v>0</v>
      </c>
      <c r="J89" s="32">
        <f t="shared" si="19"/>
        <v>0</v>
      </c>
      <c r="K89" s="32">
        <f t="shared" si="19"/>
        <v>0</v>
      </c>
      <c r="L89" s="16"/>
      <c r="M89" s="17"/>
      <c r="N89" s="14"/>
      <c r="O89" s="12"/>
    </row>
    <row r="90" spans="1:15" ht="15" hidden="1" customHeight="1" x14ac:dyDescent="0.25">
      <c r="A90" s="12"/>
      <c r="B90" s="27">
        <v>140</v>
      </c>
      <c r="C90" s="13" t="s">
        <v>122</v>
      </c>
      <c r="D90" s="13" t="s">
        <v>24</v>
      </c>
      <c r="E90" s="57"/>
      <c r="F90" s="57">
        <f>IFERROR(IF(ISBLANK(#REF!),(F86*1000)/#REF!,(F86*1000)/#REF!),0)</f>
        <v>0</v>
      </c>
      <c r="G90" s="57">
        <f>IFERROR(IF(ISBLANK(#REF!),(G86*1000)/#REF!,(G86*1000)/#REF!),0)</f>
        <v>0</v>
      </c>
      <c r="H90" s="57">
        <f>IFERROR(IF(ISBLANK(#REF!),(H86*1000)/#REF!,(H86*1000)/#REF!),0)</f>
        <v>0</v>
      </c>
      <c r="I90" s="57">
        <f>IFERROR(IF(ISBLANK(#REF!),(I86*1000)/#REF!,(I86*1000)/#REF!),0)</f>
        <v>0</v>
      </c>
      <c r="J90" s="57">
        <f>IFERROR(IF(ISBLANK(#REF!),(J86*1000)/#REF!,(J86*1000)/#REF!),0)</f>
        <v>0</v>
      </c>
      <c r="K90" s="57">
        <f>IFERROR(IF(ISBLANK(#REF!),(K86*1000)/#REF!,(K86*1000)/#REF!),0)</f>
        <v>0</v>
      </c>
      <c r="L90" s="16"/>
      <c r="M90" s="17"/>
      <c r="N90" s="14"/>
      <c r="O90" s="12"/>
    </row>
    <row r="91" spans="1:15" ht="15" hidden="1" customHeight="1" x14ac:dyDescent="0.25">
      <c r="A91" s="12"/>
      <c r="B91" s="27">
        <v>141</v>
      </c>
      <c r="C91" s="13" t="s">
        <v>123</v>
      </c>
      <c r="D91" s="13" t="s">
        <v>24</v>
      </c>
      <c r="E91" s="34">
        <f t="shared" ref="E91:K91" si="20">E86*3.6</f>
        <v>181650.63959999999</v>
      </c>
      <c r="F91" s="34">
        <f t="shared" si="20"/>
        <v>189233.32319999998</v>
      </c>
      <c r="G91" s="34">
        <f t="shared" si="20"/>
        <v>187883.75159999999</v>
      </c>
      <c r="H91" s="34">
        <f t="shared" si="20"/>
        <v>193705.2</v>
      </c>
      <c r="I91" s="34">
        <f t="shared" si="20"/>
        <v>188238.7512</v>
      </c>
      <c r="J91" s="34">
        <f t="shared" si="20"/>
        <v>181364.94720000002</v>
      </c>
      <c r="K91" s="34">
        <f t="shared" si="20"/>
        <v>0</v>
      </c>
      <c r="L91" s="16"/>
      <c r="M91" s="17"/>
      <c r="N91" s="14"/>
      <c r="O91" s="12"/>
    </row>
    <row r="92" spans="1:15" ht="15" hidden="1" customHeight="1" x14ac:dyDescent="0.25">
      <c r="A92" s="12"/>
      <c r="B92" s="27">
        <v>142</v>
      </c>
      <c r="C92" s="13" t="s">
        <v>124</v>
      </c>
      <c r="D92" s="13" t="s">
        <v>24</v>
      </c>
      <c r="E92" s="81">
        <f t="shared" ref="E92:K92" si="21">E83+E91</f>
        <v>56570420.639600001</v>
      </c>
      <c r="F92" s="34">
        <f t="shared" si="21"/>
        <v>53125390.531866699</v>
      </c>
      <c r="G92" s="34">
        <f t="shared" si="21"/>
        <v>187883.75159999999</v>
      </c>
      <c r="H92" s="34">
        <f t="shared" si="21"/>
        <v>193705.2</v>
      </c>
      <c r="I92" s="34">
        <f t="shared" si="21"/>
        <v>188238.7512</v>
      </c>
      <c r="J92" s="34">
        <f t="shared" si="21"/>
        <v>181364.94720000002</v>
      </c>
      <c r="K92" s="34">
        <f t="shared" si="21"/>
        <v>0</v>
      </c>
      <c r="L92" s="16"/>
      <c r="M92" s="17"/>
      <c r="N92" s="14"/>
      <c r="O92" s="12"/>
    </row>
    <row r="93" spans="1:15" ht="15" hidden="1" customHeight="1" x14ac:dyDescent="0.25">
      <c r="A93" s="12"/>
      <c r="B93" s="27">
        <v>143</v>
      </c>
      <c r="C93" s="13" t="s">
        <v>125</v>
      </c>
      <c r="D93" s="13" t="s">
        <v>24</v>
      </c>
      <c r="E93" s="57">
        <f>IFERROR(IF(ISBLANK(#REF!),(E92*1000000)/#REF!,(E92*1000000)/#REF!),0)</f>
        <v>0</v>
      </c>
      <c r="F93" s="57">
        <f>IFERROR(IF(ISBLANK(#REF!),(F92*1000000)/#REF!,(F92*1000000)/#REF!),0)</f>
        <v>0</v>
      </c>
      <c r="G93" s="57">
        <f>IFERROR(IF(ISBLANK(#REF!),(G92*1000000)/#REF!,(G92*1000000)/#REF!),0)</f>
        <v>0</v>
      </c>
      <c r="H93" s="57">
        <f>IFERROR(IF(ISBLANK(#REF!),(H92*1000000)/#REF!,(H92*1000000)/#REF!),0)</f>
        <v>0</v>
      </c>
      <c r="I93" s="57">
        <f>IFERROR(IF(ISBLANK(#REF!),(I92*1000000)/#REF!,(I92*1000000)/#REF!),0)</f>
        <v>0</v>
      </c>
      <c r="J93" s="57">
        <f>IFERROR(IF(ISBLANK(#REF!),(J92*1000000)/#REF!,(J92*1000000)/#REF!),0)</f>
        <v>0</v>
      </c>
      <c r="K93" s="57">
        <f>IFERROR(IF(ISBLANK(#REF!),(K92*1000000)/#REF!,(K92*1000000)/#REF!),0)</f>
        <v>0</v>
      </c>
      <c r="L93" s="16"/>
      <c r="M93" s="17"/>
      <c r="N93" s="14"/>
      <c r="O93" s="12"/>
    </row>
    <row r="94" spans="1:15" ht="15" hidden="1" customHeight="1" x14ac:dyDescent="0.25">
      <c r="A94" s="12"/>
      <c r="B94" s="48" t="s">
        <v>126</v>
      </c>
      <c r="C94" s="49"/>
      <c r="D94" s="49"/>
      <c r="E94" s="26"/>
      <c r="F94" s="26"/>
      <c r="G94" s="26"/>
      <c r="H94" s="26"/>
      <c r="I94" s="26"/>
      <c r="J94" s="26"/>
      <c r="K94" s="26"/>
      <c r="L94" s="24"/>
      <c r="M94" s="25"/>
      <c r="N94" s="26"/>
      <c r="O94" s="12"/>
    </row>
    <row r="95" spans="1:15" ht="15" hidden="1" customHeight="1" x14ac:dyDescent="0.25">
      <c r="A95" s="12"/>
      <c r="B95" s="27">
        <v>144</v>
      </c>
      <c r="C95" s="13" t="s">
        <v>127</v>
      </c>
      <c r="D95" s="13" t="s">
        <v>128</v>
      </c>
      <c r="E95" s="33">
        <v>21220.824751501958</v>
      </c>
      <c r="F95" s="33">
        <v>18958</v>
      </c>
      <c r="G95" s="33">
        <v>14562</v>
      </c>
      <c r="H95" s="33">
        <v>16437</v>
      </c>
      <c r="I95" s="33">
        <v>16657</v>
      </c>
      <c r="J95" s="82">
        <v>16527</v>
      </c>
      <c r="K95" s="82">
        <v>14217</v>
      </c>
      <c r="L95" s="58"/>
      <c r="M95" s="14" t="s">
        <v>129</v>
      </c>
      <c r="N95" s="14" t="s">
        <v>130</v>
      </c>
      <c r="O95" s="12"/>
    </row>
    <row r="96" spans="1:15" ht="15" hidden="1" customHeight="1" x14ac:dyDescent="0.25">
      <c r="A96" s="12"/>
      <c r="B96" s="27">
        <v>145</v>
      </c>
      <c r="C96" s="13" t="s">
        <v>131</v>
      </c>
      <c r="D96" s="13" t="s">
        <v>128</v>
      </c>
      <c r="E96" s="33">
        <v>52477.149920000003</v>
      </c>
      <c r="F96" s="33">
        <v>55325</v>
      </c>
      <c r="G96" s="82">
        <v>52234</v>
      </c>
      <c r="H96" s="82">
        <v>55959</v>
      </c>
      <c r="I96" s="82">
        <v>54380</v>
      </c>
      <c r="J96" s="82">
        <v>47860</v>
      </c>
      <c r="K96" s="82">
        <v>48467</v>
      </c>
      <c r="L96" s="16"/>
      <c r="M96" s="14" t="s">
        <v>132</v>
      </c>
      <c r="N96" s="14" t="s">
        <v>130</v>
      </c>
      <c r="O96" s="12"/>
    </row>
    <row r="97" spans="1:18" ht="15" hidden="1" customHeight="1" x14ac:dyDescent="0.25">
      <c r="A97" s="12"/>
      <c r="B97" s="27">
        <v>146</v>
      </c>
      <c r="C97" s="13" t="s">
        <v>133</v>
      </c>
      <c r="D97" s="13" t="s">
        <v>128</v>
      </c>
      <c r="E97" s="33">
        <v>53280.184038919579</v>
      </c>
      <c r="F97" s="83">
        <v>48711.752670908805</v>
      </c>
      <c r="G97" s="33">
        <v>42817</v>
      </c>
      <c r="H97" s="33">
        <v>46883</v>
      </c>
      <c r="I97" s="33">
        <v>50774</v>
      </c>
      <c r="J97" s="33">
        <v>47669</v>
      </c>
      <c r="K97" s="33">
        <v>42562</v>
      </c>
      <c r="L97" s="16"/>
      <c r="M97" s="14" t="s">
        <v>134</v>
      </c>
      <c r="N97" s="14" t="s">
        <v>130</v>
      </c>
      <c r="O97" s="12"/>
    </row>
    <row r="98" spans="1:18" ht="15" hidden="1" customHeight="1" x14ac:dyDescent="0.25">
      <c r="A98" s="12"/>
      <c r="B98" s="27">
        <v>147</v>
      </c>
      <c r="C98" s="20" t="s">
        <v>135</v>
      </c>
      <c r="D98" s="13" t="s">
        <v>128</v>
      </c>
      <c r="E98" s="33">
        <v>6248.2949753799394</v>
      </c>
      <c r="F98" s="33">
        <v>6344</v>
      </c>
      <c r="G98" s="33"/>
      <c r="H98" s="33"/>
      <c r="I98" s="33"/>
      <c r="J98" s="33"/>
      <c r="K98" s="33"/>
      <c r="L98" s="16"/>
      <c r="M98" s="14"/>
      <c r="N98" s="14"/>
      <c r="O98" s="12"/>
    </row>
    <row r="99" spans="1:18" ht="15" hidden="1" customHeight="1" x14ac:dyDescent="0.25">
      <c r="A99" s="12"/>
      <c r="B99" s="27">
        <v>148</v>
      </c>
      <c r="C99" s="20" t="s">
        <v>136</v>
      </c>
      <c r="D99" s="13" t="s">
        <v>128</v>
      </c>
      <c r="E99" s="33">
        <v>14707.043046965173</v>
      </c>
      <c r="F99" s="33">
        <v>12453</v>
      </c>
      <c r="G99" s="33"/>
      <c r="H99" s="33"/>
      <c r="I99" s="33"/>
      <c r="J99" s="33"/>
      <c r="K99" s="33"/>
      <c r="L99" s="16"/>
      <c r="M99" s="14"/>
      <c r="N99" s="14"/>
      <c r="O99" s="12"/>
    </row>
    <row r="100" spans="1:18" ht="15" hidden="1" customHeight="1" x14ac:dyDescent="0.25">
      <c r="A100" s="12"/>
      <c r="B100" s="27">
        <v>149</v>
      </c>
      <c r="C100" s="20" t="s">
        <v>137</v>
      </c>
      <c r="D100" s="13" t="s">
        <v>128</v>
      </c>
      <c r="E100" s="33">
        <v>265.48672915684392</v>
      </c>
      <c r="F100" s="33">
        <v>161</v>
      </c>
      <c r="G100" s="33"/>
      <c r="H100" s="33"/>
      <c r="I100" s="33"/>
      <c r="J100" s="33"/>
      <c r="K100" s="33"/>
      <c r="L100" s="16"/>
      <c r="M100" s="14"/>
      <c r="N100" s="14"/>
      <c r="O100" s="12"/>
    </row>
    <row r="101" spans="1:18" ht="15" hidden="1" customHeight="1" x14ac:dyDescent="0.25">
      <c r="A101" s="12"/>
      <c r="B101" s="27">
        <v>150</v>
      </c>
      <c r="C101" s="20" t="s">
        <v>138</v>
      </c>
      <c r="D101" s="13" t="s">
        <v>128</v>
      </c>
      <c r="E101" s="33">
        <v>19190.57601939893</v>
      </c>
      <c r="F101" s="83">
        <v>20002.991419141763</v>
      </c>
      <c r="G101" s="33"/>
      <c r="H101" s="33"/>
      <c r="I101" s="33"/>
      <c r="J101" s="33"/>
      <c r="K101" s="33"/>
      <c r="L101" s="16"/>
      <c r="M101" s="14"/>
      <c r="N101" s="14"/>
      <c r="O101" s="12"/>
    </row>
    <row r="102" spans="1:18" ht="15" hidden="1" customHeight="1" x14ac:dyDescent="0.25">
      <c r="A102" s="12"/>
      <c r="B102" s="27">
        <v>151</v>
      </c>
      <c r="C102" s="20" t="s">
        <v>139</v>
      </c>
      <c r="D102" s="13" t="s">
        <v>128</v>
      </c>
      <c r="E102" s="33">
        <v>364.96067400000004</v>
      </c>
      <c r="F102" s="33">
        <v>347</v>
      </c>
      <c r="G102" s="33"/>
      <c r="H102" s="33"/>
      <c r="I102" s="33"/>
      <c r="J102" s="33"/>
      <c r="K102" s="33"/>
      <c r="L102" s="16"/>
      <c r="M102" s="14"/>
      <c r="N102" s="14"/>
      <c r="O102" s="12"/>
    </row>
    <row r="103" spans="1:18" ht="15" hidden="1" customHeight="1" x14ac:dyDescent="0.25">
      <c r="A103" s="12"/>
      <c r="B103" s="27">
        <v>152</v>
      </c>
      <c r="C103" s="20" t="s">
        <v>140</v>
      </c>
      <c r="D103" s="13" t="s">
        <v>128</v>
      </c>
      <c r="E103" s="33">
        <v>1062.8354541192716</v>
      </c>
      <c r="F103" s="33">
        <v>1657</v>
      </c>
      <c r="G103" s="33"/>
      <c r="H103" s="33"/>
      <c r="I103" s="33"/>
      <c r="J103" s="33"/>
      <c r="K103" s="33"/>
      <c r="L103" s="16"/>
      <c r="M103" s="14"/>
      <c r="N103" s="14"/>
      <c r="O103" s="12"/>
    </row>
    <row r="104" spans="1:18" ht="15" hidden="1" customHeight="1" x14ac:dyDescent="0.25">
      <c r="A104" s="12"/>
      <c r="B104" s="27">
        <v>153</v>
      </c>
      <c r="C104" s="174" t="s">
        <v>141</v>
      </c>
      <c r="D104" s="13" t="s">
        <v>128</v>
      </c>
      <c r="E104" s="33">
        <v>4074.829142709521</v>
      </c>
      <c r="F104" s="83">
        <v>2273.8777284611274</v>
      </c>
      <c r="G104" s="33"/>
      <c r="H104" s="33"/>
      <c r="I104" s="33"/>
      <c r="J104" s="33"/>
      <c r="K104" s="33"/>
      <c r="L104" s="16"/>
      <c r="M104" s="14"/>
      <c r="N104" s="14"/>
      <c r="O104" s="12"/>
    </row>
    <row r="105" spans="1:18" ht="15" hidden="1" customHeight="1" x14ac:dyDescent="0.25">
      <c r="A105" s="12"/>
      <c r="B105" s="27">
        <v>154</v>
      </c>
      <c r="C105" s="174"/>
      <c r="D105" s="13" t="s">
        <v>128</v>
      </c>
      <c r="E105" s="33"/>
      <c r="F105" s="33">
        <v>1862</v>
      </c>
      <c r="G105" s="33"/>
      <c r="H105" s="33"/>
      <c r="I105" s="33"/>
      <c r="J105" s="33"/>
      <c r="K105" s="33"/>
      <c r="L105" s="16"/>
      <c r="M105" s="14"/>
      <c r="N105" s="14"/>
      <c r="O105" s="12"/>
    </row>
    <row r="106" spans="1:18" ht="15" hidden="1" customHeight="1" x14ac:dyDescent="0.25">
      <c r="A106" s="12"/>
      <c r="B106" s="27">
        <v>155</v>
      </c>
      <c r="C106" s="20" t="s">
        <v>142</v>
      </c>
      <c r="D106" s="13" t="s">
        <v>128</v>
      </c>
      <c r="E106" s="33">
        <v>3161.2299803287051</v>
      </c>
      <c r="F106" s="33">
        <v>2894</v>
      </c>
      <c r="G106" s="33"/>
      <c r="H106" s="33"/>
      <c r="I106" s="33"/>
      <c r="J106" s="33"/>
      <c r="K106" s="33"/>
      <c r="L106" s="16"/>
      <c r="M106" s="14"/>
      <c r="N106" s="14"/>
      <c r="O106" s="12"/>
    </row>
    <row r="107" spans="1:18" ht="15" hidden="1" customHeight="1" x14ac:dyDescent="0.25">
      <c r="A107" s="12"/>
      <c r="B107" s="27">
        <v>156</v>
      </c>
      <c r="C107" s="20" t="s">
        <v>143</v>
      </c>
      <c r="D107" s="13" t="s">
        <v>128</v>
      </c>
      <c r="E107" s="33">
        <v>16385.056990363271</v>
      </c>
      <c r="F107" s="83">
        <v>15008.732820264044</v>
      </c>
      <c r="G107" s="33"/>
      <c r="H107" s="33"/>
      <c r="I107" s="33"/>
      <c r="J107" s="33"/>
      <c r="K107" s="33"/>
      <c r="L107" s="16"/>
      <c r="M107" s="14"/>
      <c r="N107" s="14"/>
      <c r="O107" s="12"/>
      <c r="Q107" s="59">
        <v>0</v>
      </c>
      <c r="R107" s="59">
        <v>1862.2081754181563</v>
      </c>
    </row>
    <row r="108" spans="1:18" ht="15" hidden="1" customHeight="1" x14ac:dyDescent="0.25">
      <c r="A108" s="12"/>
      <c r="B108" s="27">
        <v>157</v>
      </c>
      <c r="C108" s="13" t="s">
        <v>144</v>
      </c>
      <c r="D108" s="13" t="s">
        <v>128</v>
      </c>
      <c r="E108" s="33">
        <f>SUM(E95:E97)</f>
        <v>126978.15871042153</v>
      </c>
      <c r="F108" s="33">
        <f>SUM(F95:F97)</f>
        <v>122994.75267090881</v>
      </c>
      <c r="G108" s="33">
        <f>G97+G96+G95</f>
        <v>109613</v>
      </c>
      <c r="H108" s="33">
        <v>119279</v>
      </c>
      <c r="I108" s="33">
        <v>121811</v>
      </c>
      <c r="J108" s="82">
        <v>112056</v>
      </c>
      <c r="K108" s="82">
        <v>105246</v>
      </c>
      <c r="L108" s="16"/>
      <c r="M108" s="41" t="s">
        <v>145</v>
      </c>
      <c r="N108" s="14" t="s">
        <v>130</v>
      </c>
      <c r="O108" s="12"/>
    </row>
    <row r="109" spans="1:18" ht="15" hidden="1" customHeight="1" x14ac:dyDescent="0.25">
      <c r="A109" s="12"/>
      <c r="B109" s="27">
        <v>158</v>
      </c>
      <c r="C109" s="13" t="s">
        <v>146</v>
      </c>
      <c r="D109" s="40" t="s">
        <v>59</v>
      </c>
      <c r="E109" s="60">
        <f>E108/Labour!E19</f>
        <v>2.7310795838069783E-2</v>
      </c>
      <c r="F109" s="57">
        <f>IFERROR(IF(ISBLANK(#REF!),(F108*1000)/#REF!,(F108*1000)/#REF!),0)</f>
        <v>0</v>
      </c>
      <c r="G109" s="57">
        <f>IFERROR(IF(ISBLANK(#REF!),(G108*1000)/#REF!,(G108*1000)/#REF!),0)</f>
        <v>0</v>
      </c>
      <c r="H109" s="57">
        <f>IFERROR(IF(ISBLANK(#REF!),(H108*1000)/#REF!,(H108*1000)/#REF!),0)</f>
        <v>0</v>
      </c>
      <c r="I109" s="57">
        <f>IFERROR(IF(ISBLANK(#REF!),(I108*1000)/#REF!,(I108*1000)/#REF!),0)</f>
        <v>0</v>
      </c>
      <c r="J109" s="57">
        <f>IFERROR(IF(ISBLANK(#REF!),(J108*1000)/#REF!,(J108*1000)/#REF!),0)</f>
        <v>0</v>
      </c>
      <c r="K109" s="57">
        <f>IFERROR(IF(ISBLANK(#REF!),(K108*1000)/#REF!,(K108*1000)/#REF!),0)</f>
        <v>0</v>
      </c>
      <c r="L109" s="16"/>
      <c r="M109" s="17"/>
      <c r="N109" s="14"/>
      <c r="O109" s="12"/>
    </row>
    <row r="110" spans="1:18" ht="15" hidden="1" customHeight="1" x14ac:dyDescent="0.25">
      <c r="A110" s="12"/>
      <c r="B110" s="27">
        <v>159</v>
      </c>
      <c r="C110" s="13" t="s">
        <v>147</v>
      </c>
      <c r="D110" s="40" t="s">
        <v>59</v>
      </c>
      <c r="E110" s="60"/>
      <c r="F110" s="84"/>
      <c r="G110" s="33"/>
      <c r="H110" s="33"/>
      <c r="I110" s="33"/>
      <c r="J110" s="33"/>
      <c r="K110" s="33"/>
      <c r="L110" s="16" t="s">
        <v>148</v>
      </c>
      <c r="M110" s="17" t="s">
        <v>149</v>
      </c>
      <c r="N110" s="14"/>
      <c r="O110" s="12"/>
    </row>
    <row r="111" spans="1:18" ht="15" hidden="1" customHeight="1" x14ac:dyDescent="0.25">
      <c r="A111" s="12"/>
      <c r="B111" s="27">
        <v>160</v>
      </c>
      <c r="C111" s="13" t="s">
        <v>150</v>
      </c>
      <c r="D111" s="40" t="s">
        <v>59</v>
      </c>
      <c r="E111" s="61"/>
      <c r="F111" s="85"/>
      <c r="G111" s="86"/>
      <c r="H111" s="86"/>
      <c r="I111" s="86"/>
      <c r="J111" s="86"/>
      <c r="K111" s="86"/>
      <c r="L111" s="16"/>
      <c r="M111" s="17" t="s">
        <v>149</v>
      </c>
      <c r="N111" s="14"/>
      <c r="O111" s="12"/>
    </row>
    <row r="112" spans="1:18" ht="20.25" customHeight="1" x14ac:dyDescent="0.25">
      <c r="A112" s="12"/>
      <c r="B112" s="4"/>
      <c r="C112" s="5"/>
      <c r="D112" s="6"/>
      <c r="E112" s="7"/>
      <c r="F112" s="7"/>
      <c r="G112" s="8"/>
      <c r="H112" s="8" t="s">
        <v>151</v>
      </c>
      <c r="I112" s="8" t="s">
        <v>151</v>
      </c>
      <c r="J112" s="8" t="s">
        <v>151</v>
      </c>
      <c r="K112" s="8" t="s">
        <v>151</v>
      </c>
      <c r="L112" s="9"/>
      <c r="M112" s="10"/>
      <c r="N112" s="12"/>
      <c r="O112" s="12"/>
    </row>
    <row r="113" spans="8:14" ht="15" customHeight="1" x14ac:dyDescent="0.25">
      <c r="H113" s="63" t="s">
        <v>151</v>
      </c>
      <c r="I113" s="63" t="s">
        <v>151</v>
      </c>
      <c r="J113" s="63" t="s">
        <v>151</v>
      </c>
      <c r="K113" s="63" t="s">
        <v>151</v>
      </c>
      <c r="L113" s="64"/>
      <c r="M113" s="62"/>
      <c r="N113" s="62"/>
    </row>
    <row r="114" spans="8:14" ht="15" customHeight="1" x14ac:dyDescent="0.25">
      <c r="H114" s="63" t="s">
        <v>151</v>
      </c>
      <c r="I114" s="63" t="s">
        <v>151</v>
      </c>
      <c r="J114" s="63" t="s">
        <v>151</v>
      </c>
      <c r="K114" s="63" t="s">
        <v>151</v>
      </c>
      <c r="L114" s="64"/>
      <c r="M114" s="62"/>
      <c r="N114" s="62"/>
    </row>
    <row r="115" spans="8:14" ht="15" customHeight="1" x14ac:dyDescent="0.25">
      <c r="H115" s="63" t="s">
        <v>151</v>
      </c>
      <c r="I115" s="63" t="s">
        <v>151</v>
      </c>
      <c r="J115" s="63" t="s">
        <v>151</v>
      </c>
      <c r="K115" s="63" t="s">
        <v>151</v>
      </c>
      <c r="L115" s="64"/>
      <c r="M115" s="62"/>
      <c r="N115" s="62"/>
    </row>
    <row r="116" spans="8:14" ht="15" customHeight="1" x14ac:dyDescent="0.25">
      <c r="H116" s="63" t="s">
        <v>151</v>
      </c>
      <c r="I116" s="63" t="s">
        <v>151</v>
      </c>
      <c r="J116" s="63" t="s">
        <v>151</v>
      </c>
      <c r="K116" s="63" t="s">
        <v>151</v>
      </c>
      <c r="L116" s="64"/>
      <c r="M116" s="62"/>
      <c r="N116" s="62"/>
    </row>
    <row r="117" spans="8:14" ht="15" customHeight="1" x14ac:dyDescent="0.25">
      <c r="H117" s="63" t="s">
        <v>151</v>
      </c>
      <c r="I117" s="63" t="s">
        <v>151</v>
      </c>
      <c r="J117" s="63" t="s">
        <v>151</v>
      </c>
      <c r="K117" s="63" t="s">
        <v>151</v>
      </c>
      <c r="M117" s="62"/>
      <c r="N117" s="62"/>
    </row>
    <row r="118" spans="8:14" ht="15" customHeight="1" x14ac:dyDescent="0.25">
      <c r="M118" s="62"/>
      <c r="N118" s="62"/>
    </row>
    <row r="119" spans="8:14" ht="15" customHeight="1" x14ac:dyDescent="0.25">
      <c r="M119" s="62"/>
      <c r="N119" s="62"/>
    </row>
    <row r="120" spans="8:14" ht="15" customHeight="1" x14ac:dyDescent="0.25">
      <c r="M120" s="62"/>
      <c r="N120" s="62"/>
    </row>
    <row r="121" spans="8:14" ht="15" customHeight="1" x14ac:dyDescent="0.25">
      <c r="M121" s="62"/>
      <c r="N121" s="62"/>
    </row>
    <row r="122" spans="8:14" ht="15" customHeight="1" x14ac:dyDescent="0.25">
      <c r="M122" s="62"/>
      <c r="N122" s="62"/>
    </row>
    <row r="123" spans="8:14" ht="15" customHeight="1" x14ac:dyDescent="0.25">
      <c r="M123" s="62"/>
      <c r="N123" s="62"/>
    </row>
    <row r="124" spans="8:14" ht="15" customHeight="1" x14ac:dyDescent="0.25">
      <c r="M124" s="62"/>
      <c r="N124" s="62"/>
    </row>
    <row r="125" spans="8:14" ht="15" customHeight="1" x14ac:dyDescent="0.25">
      <c r="M125" s="62"/>
      <c r="N125" s="62"/>
    </row>
    <row r="126" spans="8:14" ht="15" customHeight="1" x14ac:dyDescent="0.25">
      <c r="M126" s="62"/>
      <c r="N126" s="62"/>
    </row>
    <row r="127" spans="8:14" ht="15" customHeight="1" x14ac:dyDescent="0.25">
      <c r="M127" s="62"/>
      <c r="N127" s="62"/>
    </row>
    <row r="128" spans="8:14" ht="15" customHeight="1" x14ac:dyDescent="0.25">
      <c r="M128" s="62"/>
      <c r="N128" s="62"/>
    </row>
    <row r="129" spans="6:68" ht="15" customHeight="1" x14ac:dyDescent="0.25">
      <c r="M129" s="62"/>
      <c r="N129" s="62"/>
    </row>
    <row r="130" spans="6:68" ht="15" customHeight="1" x14ac:dyDescent="0.25">
      <c r="M130" s="62"/>
      <c r="N130" s="62"/>
    </row>
    <row r="131" spans="6:68" ht="15" customHeight="1" x14ac:dyDescent="0.25">
      <c r="M131" s="62"/>
      <c r="N131" s="62"/>
    </row>
    <row r="132" spans="6:68" ht="15" customHeight="1" x14ac:dyDescent="0.25">
      <c r="M132" s="62"/>
      <c r="N132" s="62"/>
    </row>
    <row r="133" spans="6:68" ht="15" customHeight="1" x14ac:dyDescent="0.25">
      <c r="M133" s="62"/>
      <c r="N133" s="62"/>
    </row>
    <row r="134" spans="6:68" s="62" customFormat="1" ht="15" customHeight="1" x14ac:dyDescent="0.25">
      <c r="F134" s="63"/>
      <c r="G134" s="63"/>
      <c r="H134" s="63"/>
      <c r="I134" s="63"/>
      <c r="J134" s="63"/>
      <c r="K134" s="15"/>
      <c r="L134" s="65"/>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row>
    <row r="135" spans="6:68" s="62" customFormat="1" ht="15" customHeight="1" x14ac:dyDescent="0.25">
      <c r="F135" s="63"/>
      <c r="G135" s="63"/>
      <c r="H135" s="63"/>
      <c r="I135" s="63"/>
      <c r="J135" s="63"/>
      <c r="K135" s="14"/>
      <c r="L135" s="65"/>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row>
    <row r="136" spans="6:68" s="62" customFormat="1" ht="15" customHeight="1" x14ac:dyDescent="0.25">
      <c r="F136" s="63"/>
      <c r="G136" s="63"/>
      <c r="H136" s="63"/>
      <c r="I136" s="63"/>
      <c r="J136" s="63"/>
      <c r="K136" s="63"/>
      <c r="L136" s="65"/>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row>
    <row r="137" spans="6:68" s="62" customFormat="1" ht="15" customHeight="1" x14ac:dyDescent="0.25">
      <c r="F137" s="63"/>
      <c r="G137" s="63"/>
      <c r="H137" s="63"/>
      <c r="I137" s="63"/>
      <c r="J137" s="63"/>
      <c r="K137" s="63"/>
      <c r="L137" s="65"/>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row>
    <row r="138" spans="6:68" s="62" customFormat="1" ht="15" customHeight="1" x14ac:dyDescent="0.25">
      <c r="F138" s="63"/>
      <c r="G138" s="63"/>
      <c r="H138" s="63"/>
      <c r="I138" s="63"/>
      <c r="J138" s="63"/>
      <c r="K138" s="63"/>
      <c r="L138" s="65"/>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row>
    <row r="139" spans="6:68" ht="15" customHeight="1" x14ac:dyDescent="0.25">
      <c r="M139" s="62"/>
      <c r="N139" s="62"/>
    </row>
    <row r="140" spans="6:68" s="62" customFormat="1" ht="15" customHeight="1" x14ac:dyDescent="0.25">
      <c r="F140" s="63"/>
      <c r="G140" s="63"/>
      <c r="H140" s="63"/>
      <c r="I140" s="63"/>
      <c r="J140" s="63"/>
      <c r="K140" s="15" t="s">
        <v>152</v>
      </c>
      <c r="L140" s="65"/>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row>
    <row r="141" spans="6:68" s="62" customFormat="1" ht="15" customHeight="1" x14ac:dyDescent="0.25">
      <c r="F141" s="63"/>
      <c r="G141" s="63"/>
      <c r="H141" s="63"/>
      <c r="I141" s="63"/>
      <c r="J141" s="63"/>
      <c r="K141" s="15" t="s">
        <v>153</v>
      </c>
      <c r="L141" s="65"/>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row>
    <row r="142" spans="6:68" s="62" customFormat="1" ht="15" customHeight="1" x14ac:dyDescent="0.25">
      <c r="F142" s="63"/>
      <c r="G142" s="63"/>
      <c r="H142" s="63"/>
      <c r="I142" s="63"/>
      <c r="J142" s="63"/>
      <c r="K142" s="15" t="s">
        <v>154</v>
      </c>
      <c r="L142" s="65"/>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row>
    <row r="143" spans="6:68" s="62" customFormat="1" ht="15" customHeight="1" x14ac:dyDescent="0.25">
      <c r="F143" s="63"/>
      <c r="G143" s="63"/>
      <c r="H143" s="63"/>
      <c r="I143" s="63"/>
      <c r="J143" s="63"/>
      <c r="K143" s="15" t="s">
        <v>155</v>
      </c>
      <c r="L143" s="65"/>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row>
    <row r="144" spans="6:68" s="62" customFormat="1" ht="15" customHeight="1" x14ac:dyDescent="0.25">
      <c r="F144" s="63"/>
      <c r="G144" s="63"/>
      <c r="H144" s="63"/>
      <c r="I144" s="63"/>
      <c r="J144" s="63"/>
      <c r="K144" s="15" t="s">
        <v>156</v>
      </c>
      <c r="L144" s="65"/>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row>
    <row r="145" spans="6:68" s="62" customFormat="1" ht="15" customHeight="1" x14ac:dyDescent="0.25">
      <c r="F145" s="63"/>
      <c r="G145" s="63"/>
      <c r="H145" s="63"/>
      <c r="I145" s="63"/>
      <c r="J145" s="63"/>
      <c r="K145" s="15" t="s">
        <v>157</v>
      </c>
      <c r="L145" s="65"/>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row>
    <row r="146" spans="6:68" s="62" customFormat="1" ht="15" customHeight="1" x14ac:dyDescent="0.25">
      <c r="F146" s="63"/>
      <c r="G146" s="63"/>
      <c r="H146" s="63"/>
      <c r="I146" s="63"/>
      <c r="J146" s="63"/>
      <c r="K146" s="15" t="s">
        <v>158</v>
      </c>
      <c r="L146" s="65"/>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row>
    <row r="147" spans="6:68" s="62" customFormat="1" ht="15" customHeight="1" x14ac:dyDescent="0.25">
      <c r="F147" s="63"/>
      <c r="G147" s="63"/>
      <c r="H147" s="63"/>
      <c r="I147" s="63"/>
      <c r="J147" s="63"/>
      <c r="K147" s="14"/>
      <c r="L147" s="65"/>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row>
    <row r="148" spans="6:68" s="62" customFormat="1" ht="15" customHeight="1" x14ac:dyDescent="0.25">
      <c r="F148" s="63"/>
      <c r="G148" s="63"/>
      <c r="H148" s="63"/>
      <c r="I148" s="63"/>
      <c r="J148" s="63"/>
      <c r="K148" s="63"/>
      <c r="L148" s="65"/>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row>
    <row r="149" spans="6:68" s="62" customFormat="1" ht="15" customHeight="1" x14ac:dyDescent="0.25">
      <c r="F149" s="63"/>
      <c r="G149" s="63"/>
      <c r="H149" s="63"/>
      <c r="I149" s="63"/>
      <c r="J149" s="63"/>
      <c r="K149" s="63"/>
      <c r="L149" s="65"/>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row>
    <row r="150" spans="6:68" s="62" customFormat="1" ht="15" customHeight="1" x14ac:dyDescent="0.25">
      <c r="F150" s="63"/>
      <c r="G150" s="63"/>
      <c r="H150" s="63"/>
      <c r="I150" s="63"/>
      <c r="J150" s="63"/>
      <c r="K150" s="63"/>
      <c r="L150" s="65"/>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c r="AZ150" s="13"/>
      <c r="BA150" s="13"/>
      <c r="BB150" s="13"/>
      <c r="BC150" s="13"/>
      <c r="BD150" s="13"/>
      <c r="BE150" s="13"/>
      <c r="BF150" s="13"/>
      <c r="BG150" s="13"/>
      <c r="BH150" s="13"/>
      <c r="BI150" s="13"/>
      <c r="BJ150" s="13"/>
      <c r="BK150" s="13"/>
      <c r="BL150" s="13"/>
      <c r="BM150" s="13"/>
      <c r="BN150" s="13"/>
      <c r="BO150" s="13"/>
      <c r="BP150" s="13"/>
    </row>
    <row r="151" spans="6:68" ht="15" customHeight="1" x14ac:dyDescent="0.25">
      <c r="M151" s="62"/>
      <c r="N151" s="62"/>
    </row>
    <row r="152" spans="6:68" s="62" customFormat="1" ht="15" customHeight="1" x14ac:dyDescent="0.25">
      <c r="F152" s="63"/>
      <c r="G152" s="63"/>
      <c r="H152" s="63"/>
      <c r="I152" s="63"/>
      <c r="J152" s="63"/>
      <c r="K152" s="14"/>
      <c r="L152" s="65"/>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c r="BP152" s="13"/>
    </row>
    <row r="153" spans="6:68" s="62" customFormat="1" ht="15" customHeight="1" x14ac:dyDescent="0.25">
      <c r="F153" s="63"/>
      <c r="G153" s="63"/>
      <c r="H153" s="63"/>
      <c r="I153" s="63"/>
      <c r="J153" s="63"/>
      <c r="K153" s="14"/>
      <c r="L153" s="65"/>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c r="AZ153" s="13"/>
      <c r="BA153" s="13"/>
      <c r="BB153" s="13"/>
      <c r="BC153" s="13"/>
      <c r="BD153" s="13"/>
      <c r="BE153" s="13"/>
      <c r="BF153" s="13"/>
      <c r="BG153" s="13"/>
      <c r="BH153" s="13"/>
      <c r="BI153" s="13"/>
      <c r="BJ153" s="13"/>
      <c r="BK153" s="13"/>
      <c r="BL153" s="13"/>
      <c r="BM153" s="13"/>
      <c r="BN153" s="13"/>
      <c r="BO153" s="13"/>
      <c r="BP153" s="13"/>
    </row>
    <row r="154" spans="6:68" s="62" customFormat="1" ht="15" customHeight="1" x14ac:dyDescent="0.25">
      <c r="F154" s="63"/>
      <c r="G154" s="63"/>
      <c r="H154" s="63"/>
      <c r="I154" s="63"/>
      <c r="J154" s="63"/>
      <c r="K154" s="63" t="s">
        <v>159</v>
      </c>
      <c r="L154" s="65"/>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3"/>
      <c r="BP154" s="13"/>
    </row>
    <row r="155" spans="6:68" s="62" customFormat="1" ht="15" customHeight="1" x14ac:dyDescent="0.25">
      <c r="F155" s="63"/>
      <c r="G155" s="63"/>
      <c r="H155" s="63"/>
      <c r="I155" s="63"/>
      <c r="J155" s="63"/>
      <c r="K155" s="63" t="s">
        <v>160</v>
      </c>
      <c r="L155" s="65"/>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row>
    <row r="156" spans="6:68" s="62" customFormat="1" ht="15" customHeight="1" x14ac:dyDescent="0.25">
      <c r="F156" s="63"/>
      <c r="G156" s="63"/>
      <c r="H156" s="63"/>
      <c r="I156" s="63"/>
      <c r="J156" s="63"/>
      <c r="K156" s="63" t="s">
        <v>161</v>
      </c>
      <c r="L156" s="65"/>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row>
    <row r="157" spans="6:68" ht="15" customHeight="1" x14ac:dyDescent="0.25">
      <c r="M157" s="62"/>
      <c r="N157" s="62"/>
    </row>
    <row r="158" spans="6:68" s="62" customFormat="1" ht="15" customHeight="1" x14ac:dyDescent="0.25">
      <c r="F158" s="63"/>
      <c r="G158" s="63"/>
      <c r="H158" s="63"/>
      <c r="I158" s="63"/>
      <c r="J158" s="63"/>
      <c r="K158" s="14"/>
      <c r="L158" s="65"/>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c r="BO158" s="13"/>
      <c r="BP158" s="13"/>
    </row>
    <row r="159" spans="6:68" s="62" customFormat="1" ht="15" customHeight="1" x14ac:dyDescent="0.25">
      <c r="F159" s="63"/>
      <c r="G159" s="63"/>
      <c r="H159" s="63"/>
      <c r="I159" s="63"/>
      <c r="J159" s="63"/>
      <c r="K159" s="14"/>
      <c r="L159" s="65"/>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c r="BO159" s="13"/>
      <c r="BP159" s="13"/>
    </row>
    <row r="160" spans="6:68" s="62" customFormat="1" ht="15" customHeight="1" x14ac:dyDescent="0.25">
      <c r="F160" s="63"/>
      <c r="G160" s="63"/>
      <c r="H160" s="63"/>
      <c r="I160" s="63"/>
      <c r="J160" s="63"/>
      <c r="K160" s="63" t="s">
        <v>159</v>
      </c>
      <c r="L160" s="65"/>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row>
    <row r="161" spans="6:68" s="62" customFormat="1" ht="15" customHeight="1" x14ac:dyDescent="0.25">
      <c r="F161" s="63"/>
      <c r="G161" s="63"/>
      <c r="H161" s="63"/>
      <c r="I161" s="63"/>
      <c r="J161" s="63"/>
      <c r="K161" s="63" t="s">
        <v>160</v>
      </c>
      <c r="L161" s="65"/>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row>
    <row r="162" spans="6:68" s="62" customFormat="1" ht="15" customHeight="1" x14ac:dyDescent="0.25">
      <c r="F162" s="63"/>
      <c r="G162" s="63"/>
      <c r="H162" s="63"/>
      <c r="I162" s="63"/>
      <c r="J162" s="63"/>
      <c r="K162" s="63" t="s">
        <v>161</v>
      </c>
      <c r="L162" s="65"/>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row>
    <row r="163" spans="6:68" ht="15" customHeight="1" x14ac:dyDescent="0.25">
      <c r="M163" s="62"/>
      <c r="N163" s="62"/>
    </row>
    <row r="164" spans="6:68" s="62" customFormat="1" ht="15" customHeight="1" x14ac:dyDescent="0.25">
      <c r="F164" s="63"/>
      <c r="G164" s="63"/>
      <c r="H164" s="63"/>
      <c r="I164" s="63"/>
      <c r="J164" s="63"/>
      <c r="K164" s="14"/>
      <c r="L164" s="65"/>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3"/>
      <c r="BP164" s="13"/>
    </row>
    <row r="165" spans="6:68" s="62" customFormat="1" ht="15" customHeight="1" x14ac:dyDescent="0.25">
      <c r="F165" s="63"/>
      <c r="G165" s="63"/>
      <c r="H165" s="63"/>
      <c r="I165" s="63"/>
      <c r="J165" s="63"/>
      <c r="K165" s="14"/>
      <c r="L165" s="65"/>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c r="BP165" s="13"/>
    </row>
    <row r="166" spans="6:68" s="62" customFormat="1" ht="15" customHeight="1" x14ac:dyDescent="0.25">
      <c r="F166" s="63"/>
      <c r="G166" s="63"/>
      <c r="H166" s="63"/>
      <c r="I166" s="63"/>
      <c r="J166" s="63"/>
      <c r="K166" s="63" t="s">
        <v>159</v>
      </c>
      <c r="L166" s="65"/>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c r="AZ166" s="13"/>
      <c r="BA166" s="13"/>
      <c r="BB166" s="13"/>
      <c r="BC166" s="13"/>
      <c r="BD166" s="13"/>
      <c r="BE166" s="13"/>
      <c r="BF166" s="13"/>
      <c r="BG166" s="13"/>
      <c r="BH166" s="13"/>
      <c r="BI166" s="13"/>
      <c r="BJ166" s="13"/>
      <c r="BK166" s="13"/>
      <c r="BL166" s="13"/>
      <c r="BM166" s="13"/>
      <c r="BN166" s="13"/>
      <c r="BO166" s="13"/>
      <c r="BP166" s="13"/>
    </row>
    <row r="167" spans="6:68" s="62" customFormat="1" ht="15" customHeight="1" x14ac:dyDescent="0.25">
      <c r="F167" s="63"/>
      <c r="G167" s="63"/>
      <c r="H167" s="63"/>
      <c r="I167" s="63"/>
      <c r="J167" s="63"/>
      <c r="K167" s="63" t="s">
        <v>160</v>
      </c>
      <c r="L167" s="65"/>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c r="AZ167" s="13"/>
      <c r="BA167" s="13"/>
      <c r="BB167" s="13"/>
      <c r="BC167" s="13"/>
      <c r="BD167" s="13"/>
      <c r="BE167" s="13"/>
      <c r="BF167" s="13"/>
      <c r="BG167" s="13"/>
      <c r="BH167" s="13"/>
      <c r="BI167" s="13"/>
      <c r="BJ167" s="13"/>
      <c r="BK167" s="13"/>
      <c r="BL167" s="13"/>
      <c r="BM167" s="13"/>
      <c r="BN167" s="13"/>
      <c r="BO167" s="13"/>
      <c r="BP167" s="13"/>
    </row>
    <row r="168" spans="6:68" s="62" customFormat="1" ht="15" customHeight="1" x14ac:dyDescent="0.25">
      <c r="F168" s="63"/>
      <c r="G168" s="63"/>
      <c r="H168" s="63"/>
      <c r="I168" s="63"/>
      <c r="J168" s="63"/>
      <c r="K168" s="63" t="s">
        <v>161</v>
      </c>
      <c r="L168" s="65"/>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c r="BP168" s="13"/>
    </row>
    <row r="169" spans="6:68" ht="15" customHeight="1" x14ac:dyDescent="0.25">
      <c r="M169" s="62"/>
      <c r="N169" s="62"/>
    </row>
    <row r="170" spans="6:68" s="62" customFormat="1" ht="15" customHeight="1" x14ac:dyDescent="0.25">
      <c r="F170" s="63"/>
      <c r="G170" s="63"/>
      <c r="H170" s="63"/>
      <c r="I170" s="63"/>
      <c r="J170" s="63"/>
      <c r="K170" s="14"/>
      <c r="L170" s="65"/>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c r="BP170" s="13"/>
    </row>
    <row r="171" spans="6:68" s="62" customFormat="1" ht="15" customHeight="1" x14ac:dyDescent="0.25">
      <c r="F171" s="63"/>
      <c r="G171" s="63"/>
      <c r="H171" s="63"/>
      <c r="I171" s="63"/>
      <c r="J171" s="63"/>
      <c r="K171" s="14"/>
      <c r="L171" s="65"/>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row>
    <row r="172" spans="6:68" s="62" customFormat="1" ht="15" customHeight="1" x14ac:dyDescent="0.25">
      <c r="F172" s="63"/>
      <c r="G172" s="63"/>
      <c r="H172" s="63"/>
      <c r="I172" s="63"/>
      <c r="J172" s="63"/>
      <c r="K172" s="63" t="s">
        <v>159</v>
      </c>
      <c r="L172" s="65"/>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row>
    <row r="173" spans="6:68" s="62" customFormat="1" ht="15" customHeight="1" x14ac:dyDescent="0.25">
      <c r="F173" s="63"/>
      <c r="G173" s="63"/>
      <c r="H173" s="63"/>
      <c r="I173" s="63"/>
      <c r="J173" s="63"/>
      <c r="K173" s="63" t="s">
        <v>160</v>
      </c>
      <c r="L173" s="65"/>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c r="BP173" s="13"/>
    </row>
    <row r="174" spans="6:68" s="62" customFormat="1" ht="15" customHeight="1" x14ac:dyDescent="0.25">
      <c r="F174" s="63"/>
      <c r="G174" s="63"/>
      <c r="H174" s="63"/>
      <c r="I174" s="63"/>
      <c r="J174" s="63"/>
      <c r="K174" s="63" t="s">
        <v>161</v>
      </c>
      <c r="L174" s="65"/>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c r="BP174" s="13"/>
    </row>
    <row r="175" spans="6:68" ht="15" customHeight="1" x14ac:dyDescent="0.25">
      <c r="M175" s="62"/>
      <c r="N175" s="62"/>
    </row>
    <row r="176" spans="6:68" s="62" customFormat="1" ht="15" customHeight="1" x14ac:dyDescent="0.25">
      <c r="F176" s="63"/>
      <c r="G176" s="63"/>
      <c r="H176" s="63"/>
      <c r="I176" s="63"/>
      <c r="J176" s="63"/>
      <c r="K176" s="14"/>
      <c r="L176" s="65"/>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row>
    <row r="177" spans="6:68" ht="15" customHeight="1" x14ac:dyDescent="0.25">
      <c r="M177" s="62"/>
      <c r="N177" s="62"/>
    </row>
    <row r="178" spans="6:68" s="62" customFormat="1" ht="15" customHeight="1" x14ac:dyDescent="0.25">
      <c r="F178" s="63"/>
      <c r="G178" s="63"/>
      <c r="H178" s="63"/>
      <c r="I178" s="63"/>
      <c r="J178" s="63"/>
      <c r="K178" s="63"/>
      <c r="L178" s="65"/>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row>
    <row r="179" spans="6:68" s="62" customFormat="1" ht="15" customHeight="1" x14ac:dyDescent="0.25">
      <c r="F179" s="63"/>
      <c r="G179" s="63"/>
      <c r="H179" s="63"/>
      <c r="I179" s="63"/>
      <c r="J179" s="63"/>
      <c r="K179" s="63"/>
      <c r="L179" s="65"/>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3"/>
      <c r="BP179" s="13"/>
    </row>
    <row r="180" spans="6:68" s="62" customFormat="1" ht="15" customHeight="1" x14ac:dyDescent="0.25">
      <c r="F180" s="63"/>
      <c r="G180" s="63"/>
      <c r="H180" s="63"/>
      <c r="I180" s="63"/>
      <c r="J180" s="63"/>
      <c r="K180" s="63"/>
      <c r="L180" s="65"/>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c r="BP180" s="13"/>
    </row>
    <row r="181" spans="6:68" ht="15" customHeight="1" x14ac:dyDescent="0.25">
      <c r="M181" s="62"/>
      <c r="N181" s="62"/>
    </row>
    <row r="182" spans="6:68" ht="15" customHeight="1" x14ac:dyDescent="0.25">
      <c r="M182" s="62"/>
      <c r="N182" s="62"/>
    </row>
    <row r="183" spans="6:68" ht="15" customHeight="1" x14ac:dyDescent="0.25">
      <c r="M183" s="62"/>
      <c r="N183" s="62"/>
    </row>
    <row r="184" spans="6:68" ht="15" customHeight="1" x14ac:dyDescent="0.25">
      <c r="M184" s="62"/>
      <c r="N184" s="62"/>
    </row>
    <row r="185" spans="6:68" ht="15" customHeight="1" x14ac:dyDescent="0.25">
      <c r="M185" s="62"/>
      <c r="N185" s="62"/>
    </row>
    <row r="186" spans="6:68" ht="15" customHeight="1" x14ac:dyDescent="0.25">
      <c r="M186" s="62"/>
      <c r="N186" s="62"/>
    </row>
    <row r="187" spans="6:68" ht="15" customHeight="1" x14ac:dyDescent="0.25">
      <c r="M187" s="62"/>
      <c r="N187" s="62"/>
    </row>
    <row r="188" spans="6:68" ht="15" customHeight="1" x14ac:dyDescent="0.25">
      <c r="M188" s="62"/>
      <c r="N188" s="62"/>
    </row>
    <row r="189" spans="6:68" ht="15" customHeight="1" x14ac:dyDescent="0.25">
      <c r="M189" s="62"/>
      <c r="N189" s="62"/>
    </row>
    <row r="190" spans="6:68" ht="15" customHeight="1" x14ac:dyDescent="0.25">
      <c r="M190" s="62"/>
      <c r="N190" s="62"/>
    </row>
    <row r="191" spans="6:68" ht="15" customHeight="1" x14ac:dyDescent="0.25">
      <c r="M191" s="62"/>
      <c r="N191" s="62"/>
    </row>
    <row r="192" spans="6:68" ht="15" customHeight="1" x14ac:dyDescent="0.25">
      <c r="M192" s="62"/>
      <c r="N192" s="62"/>
    </row>
    <row r="193" spans="13:14" ht="15" customHeight="1" x14ac:dyDescent="0.25">
      <c r="M193" s="62"/>
      <c r="N193" s="62"/>
    </row>
    <row r="194" spans="13:14" ht="15" customHeight="1" x14ac:dyDescent="0.25">
      <c r="M194" s="62"/>
      <c r="N194" s="62"/>
    </row>
    <row r="195" spans="13:14" ht="15" customHeight="1" x14ac:dyDescent="0.25">
      <c r="M195" s="62"/>
      <c r="N195" s="62"/>
    </row>
    <row r="196" spans="13:14" ht="15" customHeight="1" x14ac:dyDescent="0.25">
      <c r="M196" s="62"/>
      <c r="N196" s="62"/>
    </row>
    <row r="197" spans="13:14" ht="15" customHeight="1" x14ac:dyDescent="0.25">
      <c r="M197" s="62"/>
      <c r="N197" s="62"/>
    </row>
    <row r="198" spans="13:14" ht="15" customHeight="1" x14ac:dyDescent="0.25">
      <c r="M198" s="62"/>
      <c r="N198" s="62"/>
    </row>
    <row r="199" spans="13:14" ht="15" customHeight="1" x14ac:dyDescent="0.25">
      <c r="M199" s="62"/>
      <c r="N199" s="62"/>
    </row>
    <row r="200" spans="13:14" ht="15" customHeight="1" x14ac:dyDescent="0.25">
      <c r="M200" s="62"/>
      <c r="N200" s="62"/>
    </row>
    <row r="201" spans="13:14" ht="15" customHeight="1" x14ac:dyDescent="0.25">
      <c r="M201" s="62"/>
      <c r="N201" s="62"/>
    </row>
    <row r="202" spans="13:14" ht="15" customHeight="1" x14ac:dyDescent="0.25">
      <c r="M202" s="62"/>
      <c r="N202" s="62"/>
    </row>
    <row r="203" spans="13:14" ht="15" customHeight="1" x14ac:dyDescent="0.25">
      <c r="M203" s="62"/>
      <c r="N203" s="62"/>
    </row>
    <row r="204" spans="13:14" ht="15" customHeight="1" x14ac:dyDescent="0.25">
      <c r="M204" s="62"/>
      <c r="N204" s="62"/>
    </row>
    <row r="205" spans="13:14" ht="15" customHeight="1" x14ac:dyDescent="0.25">
      <c r="M205" s="62"/>
      <c r="N205" s="62"/>
    </row>
    <row r="206" spans="13:14" ht="15" customHeight="1" x14ac:dyDescent="0.25">
      <c r="M206" s="62"/>
      <c r="N206" s="62"/>
    </row>
    <row r="207" spans="13:14" ht="15" customHeight="1" x14ac:dyDescent="0.25">
      <c r="M207" s="62"/>
      <c r="N207" s="62"/>
    </row>
    <row r="208" spans="13:14" ht="15" customHeight="1" x14ac:dyDescent="0.25">
      <c r="M208" s="62"/>
      <c r="N208" s="62"/>
    </row>
    <row r="209" spans="6:68" ht="15" customHeight="1" x14ac:dyDescent="0.25">
      <c r="M209" s="62"/>
      <c r="N209" s="62"/>
    </row>
    <row r="210" spans="6:68" s="62" customFormat="1" ht="15" customHeight="1" x14ac:dyDescent="0.25">
      <c r="F210" s="63"/>
      <c r="G210" s="63"/>
      <c r="H210" s="63"/>
      <c r="I210" s="63"/>
      <c r="J210" s="63"/>
      <c r="K210" s="63"/>
      <c r="L210" s="16" t="s">
        <v>162</v>
      </c>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c r="BP210" s="13"/>
    </row>
    <row r="211" spans="6:68" s="62" customFormat="1" ht="15" customHeight="1" x14ac:dyDescent="0.25">
      <c r="F211" s="63"/>
      <c r="G211" s="63"/>
      <c r="H211" s="63"/>
      <c r="I211" s="63"/>
      <c r="J211" s="63"/>
      <c r="K211" s="63"/>
      <c r="L211" s="16" t="s">
        <v>163</v>
      </c>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c r="BP211" s="13"/>
    </row>
    <row r="212" spans="6:68" s="62" customFormat="1" ht="15" customHeight="1" x14ac:dyDescent="0.25">
      <c r="F212" s="63"/>
      <c r="G212" s="63"/>
      <c r="H212" s="63"/>
      <c r="I212" s="63"/>
      <c r="J212" s="63"/>
      <c r="K212" s="63"/>
      <c r="L212" s="16" t="s">
        <v>164</v>
      </c>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c r="BP212" s="13"/>
    </row>
    <row r="213" spans="6:68" s="62" customFormat="1" ht="15" customHeight="1" x14ac:dyDescent="0.25">
      <c r="F213" s="63"/>
      <c r="G213" s="63"/>
      <c r="H213" s="63"/>
      <c r="I213" s="63"/>
      <c r="J213" s="63"/>
      <c r="K213" s="63"/>
      <c r="L213" s="16" t="s">
        <v>165</v>
      </c>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3"/>
      <c r="BP213" s="13"/>
    </row>
    <row r="214" spans="6:68" s="62" customFormat="1" ht="15" customHeight="1" x14ac:dyDescent="0.25">
      <c r="F214" s="63"/>
      <c r="G214" s="63"/>
      <c r="H214" s="63"/>
      <c r="I214" s="63"/>
      <c r="J214" s="63"/>
      <c r="K214" s="63"/>
      <c r="L214" s="16" t="s">
        <v>166</v>
      </c>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c r="AZ214" s="13"/>
      <c r="BA214" s="13"/>
      <c r="BB214" s="13"/>
      <c r="BC214" s="13"/>
      <c r="BD214" s="13"/>
      <c r="BE214" s="13"/>
      <c r="BF214" s="13"/>
      <c r="BG214" s="13"/>
      <c r="BH214" s="13"/>
      <c r="BI214" s="13"/>
      <c r="BJ214" s="13"/>
      <c r="BK214" s="13"/>
      <c r="BL214" s="13"/>
      <c r="BM214" s="13"/>
      <c r="BN214" s="13"/>
      <c r="BO214" s="13"/>
      <c r="BP214" s="13"/>
    </row>
    <row r="215" spans="6:68" s="62" customFormat="1" ht="15" customHeight="1" x14ac:dyDescent="0.25">
      <c r="F215" s="63"/>
      <c r="G215" s="63"/>
      <c r="H215" s="63"/>
      <c r="I215" s="63"/>
      <c r="J215" s="63"/>
      <c r="K215" s="63"/>
      <c r="L215" s="16" t="s">
        <v>167</v>
      </c>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c r="AZ215" s="13"/>
      <c r="BA215" s="13"/>
      <c r="BB215" s="13"/>
      <c r="BC215" s="13"/>
      <c r="BD215" s="13"/>
      <c r="BE215" s="13"/>
      <c r="BF215" s="13"/>
      <c r="BG215" s="13"/>
      <c r="BH215" s="13"/>
      <c r="BI215" s="13"/>
      <c r="BJ215" s="13"/>
      <c r="BK215" s="13"/>
      <c r="BL215" s="13"/>
      <c r="BM215" s="13"/>
      <c r="BN215" s="13"/>
      <c r="BO215" s="13"/>
      <c r="BP215" s="13"/>
    </row>
    <row r="216" spans="6:68" s="62" customFormat="1" ht="15" customHeight="1" x14ac:dyDescent="0.25">
      <c r="F216" s="63"/>
      <c r="G216" s="63"/>
      <c r="H216" s="63"/>
      <c r="I216" s="63"/>
      <c r="J216" s="63"/>
      <c r="K216" s="63"/>
      <c r="L216" s="16" t="s">
        <v>168</v>
      </c>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c r="AZ216" s="13"/>
      <c r="BA216" s="13"/>
      <c r="BB216" s="13"/>
      <c r="BC216" s="13"/>
      <c r="BD216" s="13"/>
      <c r="BE216" s="13"/>
      <c r="BF216" s="13"/>
      <c r="BG216" s="13"/>
      <c r="BH216" s="13"/>
      <c r="BI216" s="13"/>
      <c r="BJ216" s="13"/>
      <c r="BK216" s="13"/>
      <c r="BL216" s="13"/>
      <c r="BM216" s="13"/>
      <c r="BN216" s="13"/>
      <c r="BO216" s="13"/>
      <c r="BP216" s="13"/>
    </row>
    <row r="217" spans="6:68" s="62" customFormat="1" ht="15" customHeight="1" x14ac:dyDescent="0.25">
      <c r="F217" s="63"/>
      <c r="G217" s="63"/>
      <c r="H217" s="63"/>
      <c r="I217" s="63"/>
      <c r="J217" s="63"/>
      <c r="K217" s="63"/>
      <c r="L217" s="16" t="s">
        <v>169</v>
      </c>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c r="BP217" s="13"/>
    </row>
    <row r="218" spans="6:68" s="62" customFormat="1" ht="15" customHeight="1" x14ac:dyDescent="0.25">
      <c r="F218" s="63"/>
      <c r="G218" s="63"/>
      <c r="H218" s="63"/>
      <c r="I218" s="63"/>
      <c r="J218" s="63"/>
      <c r="K218" s="63"/>
      <c r="L218" s="16" t="s">
        <v>170</v>
      </c>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c r="AZ218" s="13"/>
      <c r="BA218" s="13"/>
      <c r="BB218" s="13"/>
      <c r="BC218" s="13"/>
      <c r="BD218" s="13"/>
      <c r="BE218" s="13"/>
      <c r="BF218" s="13"/>
      <c r="BG218" s="13"/>
      <c r="BH218" s="13"/>
      <c r="BI218" s="13"/>
      <c r="BJ218" s="13"/>
      <c r="BK218" s="13"/>
      <c r="BL218" s="13"/>
      <c r="BM218" s="13"/>
      <c r="BN218" s="13"/>
      <c r="BO218" s="13"/>
      <c r="BP218" s="13"/>
    </row>
    <row r="219" spans="6:68" s="62" customFormat="1" ht="15" customHeight="1" x14ac:dyDescent="0.25">
      <c r="F219" s="63"/>
      <c r="G219" s="63"/>
      <c r="H219" s="63"/>
      <c r="I219" s="63"/>
      <c r="J219" s="63"/>
      <c r="K219" s="63"/>
      <c r="L219" s="16" t="s">
        <v>171</v>
      </c>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c r="AZ219" s="13"/>
      <c r="BA219" s="13"/>
      <c r="BB219" s="13"/>
      <c r="BC219" s="13"/>
      <c r="BD219" s="13"/>
      <c r="BE219" s="13"/>
      <c r="BF219" s="13"/>
      <c r="BG219" s="13"/>
      <c r="BH219" s="13"/>
      <c r="BI219" s="13"/>
      <c r="BJ219" s="13"/>
      <c r="BK219" s="13"/>
      <c r="BL219" s="13"/>
      <c r="BM219" s="13"/>
      <c r="BN219" s="13"/>
      <c r="BO219" s="13"/>
      <c r="BP219" s="13"/>
    </row>
    <row r="220" spans="6:68" s="62" customFormat="1" ht="15" customHeight="1" x14ac:dyDescent="0.25">
      <c r="F220" s="63"/>
      <c r="G220" s="63"/>
      <c r="H220" s="63"/>
      <c r="I220" s="63"/>
      <c r="J220" s="63"/>
      <c r="K220" s="63"/>
      <c r="L220" s="16" t="s">
        <v>172</v>
      </c>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c r="BP220" s="13"/>
    </row>
    <row r="221" spans="6:68" s="62" customFormat="1" ht="15" customHeight="1" x14ac:dyDescent="0.25">
      <c r="F221" s="63"/>
      <c r="G221" s="63"/>
      <c r="H221" s="63"/>
      <c r="I221" s="63"/>
      <c r="J221" s="63"/>
      <c r="K221" s="63"/>
      <c r="L221" s="16" t="s">
        <v>173</v>
      </c>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c r="AZ221" s="13"/>
      <c r="BA221" s="13"/>
      <c r="BB221" s="13"/>
      <c r="BC221" s="13"/>
      <c r="BD221" s="13"/>
      <c r="BE221" s="13"/>
      <c r="BF221" s="13"/>
      <c r="BG221" s="13"/>
      <c r="BH221" s="13"/>
      <c r="BI221" s="13"/>
      <c r="BJ221" s="13"/>
      <c r="BK221" s="13"/>
      <c r="BL221" s="13"/>
      <c r="BM221" s="13"/>
      <c r="BN221" s="13"/>
      <c r="BO221" s="13"/>
      <c r="BP221" s="13"/>
    </row>
    <row r="222" spans="6:68" s="62" customFormat="1" ht="15" customHeight="1" x14ac:dyDescent="0.25">
      <c r="F222" s="63"/>
      <c r="G222" s="63"/>
      <c r="H222" s="63"/>
      <c r="I222" s="63"/>
      <c r="J222" s="63"/>
      <c r="K222" s="63"/>
      <c r="L222" s="16" t="s">
        <v>174</v>
      </c>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c r="AZ222" s="13"/>
      <c r="BA222" s="13"/>
      <c r="BB222" s="13"/>
      <c r="BC222" s="13"/>
      <c r="BD222" s="13"/>
      <c r="BE222" s="13"/>
      <c r="BF222" s="13"/>
      <c r="BG222" s="13"/>
      <c r="BH222" s="13"/>
      <c r="BI222" s="13"/>
      <c r="BJ222" s="13"/>
      <c r="BK222" s="13"/>
      <c r="BL222" s="13"/>
      <c r="BM222" s="13"/>
      <c r="BN222" s="13"/>
      <c r="BO222" s="13"/>
      <c r="BP222" s="13"/>
    </row>
    <row r="223" spans="6:68" s="62" customFormat="1" ht="15" customHeight="1" x14ac:dyDescent="0.25">
      <c r="F223" s="63"/>
      <c r="G223" s="63"/>
      <c r="H223" s="63"/>
      <c r="I223" s="63"/>
      <c r="J223" s="63"/>
      <c r="K223" s="63"/>
      <c r="L223" s="16" t="s">
        <v>175</v>
      </c>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c r="BM223" s="13"/>
      <c r="BN223" s="13"/>
      <c r="BO223" s="13"/>
      <c r="BP223" s="13"/>
    </row>
    <row r="224" spans="6:68" s="62" customFormat="1" ht="15" customHeight="1" x14ac:dyDescent="0.25">
      <c r="F224" s="63"/>
      <c r="G224" s="63"/>
      <c r="H224" s="63"/>
      <c r="I224" s="63"/>
      <c r="J224" s="63"/>
      <c r="K224" s="63"/>
      <c r="L224" s="16" t="s">
        <v>176</v>
      </c>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3"/>
      <c r="BA224" s="13"/>
      <c r="BB224" s="13"/>
      <c r="BC224" s="13"/>
      <c r="BD224" s="13"/>
      <c r="BE224" s="13"/>
      <c r="BF224" s="13"/>
      <c r="BG224" s="13"/>
      <c r="BH224" s="13"/>
      <c r="BI224" s="13"/>
      <c r="BJ224" s="13"/>
      <c r="BK224" s="13"/>
      <c r="BL224" s="13"/>
      <c r="BM224" s="13"/>
      <c r="BN224" s="13"/>
      <c r="BO224" s="13"/>
      <c r="BP224" s="13"/>
    </row>
    <row r="225" spans="6:68" s="62" customFormat="1" ht="15" customHeight="1" x14ac:dyDescent="0.25">
      <c r="F225" s="63"/>
      <c r="G225" s="63"/>
      <c r="H225" s="63"/>
      <c r="I225" s="63"/>
      <c r="J225" s="63"/>
      <c r="K225" s="63"/>
      <c r="L225" s="16" t="s">
        <v>177</v>
      </c>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c r="AZ225" s="13"/>
      <c r="BA225" s="13"/>
      <c r="BB225" s="13"/>
      <c r="BC225" s="13"/>
      <c r="BD225" s="13"/>
      <c r="BE225" s="13"/>
      <c r="BF225" s="13"/>
      <c r="BG225" s="13"/>
      <c r="BH225" s="13"/>
      <c r="BI225" s="13"/>
      <c r="BJ225" s="13"/>
      <c r="BK225" s="13"/>
      <c r="BL225" s="13"/>
      <c r="BM225" s="13"/>
      <c r="BN225" s="13"/>
      <c r="BO225" s="13"/>
      <c r="BP225" s="13"/>
    </row>
    <row r="226" spans="6:68" s="62" customFormat="1" ht="15" customHeight="1" x14ac:dyDescent="0.25">
      <c r="F226" s="63"/>
      <c r="G226" s="63"/>
      <c r="H226" s="63"/>
      <c r="I226" s="63"/>
      <c r="J226" s="63"/>
      <c r="K226" s="63"/>
      <c r="L226" s="16" t="s">
        <v>178</v>
      </c>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13"/>
      <c r="AZ226" s="13"/>
      <c r="BA226" s="13"/>
      <c r="BB226" s="13"/>
      <c r="BC226" s="13"/>
      <c r="BD226" s="13"/>
      <c r="BE226" s="13"/>
      <c r="BF226" s="13"/>
      <c r="BG226" s="13"/>
      <c r="BH226" s="13"/>
      <c r="BI226" s="13"/>
      <c r="BJ226" s="13"/>
      <c r="BK226" s="13"/>
      <c r="BL226" s="13"/>
      <c r="BM226" s="13"/>
      <c r="BN226" s="13"/>
      <c r="BO226" s="13"/>
      <c r="BP226" s="13"/>
    </row>
    <row r="227" spans="6:68" s="62" customFormat="1" ht="15" customHeight="1" x14ac:dyDescent="0.25">
      <c r="F227" s="63"/>
      <c r="G227" s="63"/>
      <c r="H227" s="63"/>
      <c r="I227" s="63"/>
      <c r="J227" s="63"/>
      <c r="K227" s="63"/>
      <c r="L227" s="16" t="s">
        <v>179</v>
      </c>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c r="AZ227" s="13"/>
      <c r="BA227" s="13"/>
      <c r="BB227" s="13"/>
      <c r="BC227" s="13"/>
      <c r="BD227" s="13"/>
      <c r="BE227" s="13"/>
      <c r="BF227" s="13"/>
      <c r="BG227" s="13"/>
      <c r="BH227" s="13"/>
      <c r="BI227" s="13"/>
      <c r="BJ227" s="13"/>
      <c r="BK227" s="13"/>
      <c r="BL227" s="13"/>
      <c r="BM227" s="13"/>
      <c r="BN227" s="13"/>
      <c r="BO227" s="13"/>
      <c r="BP227" s="13"/>
    </row>
    <row r="228" spans="6:68" s="62" customFormat="1" ht="15" customHeight="1" x14ac:dyDescent="0.25">
      <c r="F228" s="63"/>
      <c r="G228" s="63"/>
      <c r="H228" s="63"/>
      <c r="I228" s="63"/>
      <c r="J228" s="63"/>
      <c r="K228" s="63"/>
      <c r="L228" s="16" t="s">
        <v>180</v>
      </c>
      <c r="M228" s="66"/>
      <c r="N228" s="6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c r="BP228" s="13"/>
    </row>
    <row r="229" spans="6:68" s="62" customFormat="1" ht="15" customHeight="1" x14ac:dyDescent="0.25">
      <c r="F229" s="63"/>
      <c r="G229" s="63"/>
      <c r="H229" s="63"/>
      <c r="I229" s="63"/>
      <c r="J229" s="63"/>
      <c r="K229" s="63"/>
      <c r="L229" s="16" t="s">
        <v>181</v>
      </c>
      <c r="M229" s="66"/>
      <c r="N229" s="6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c r="AZ229" s="13"/>
      <c r="BA229" s="13"/>
      <c r="BB229" s="13"/>
      <c r="BC229" s="13"/>
      <c r="BD229" s="13"/>
      <c r="BE229" s="13"/>
      <c r="BF229" s="13"/>
      <c r="BG229" s="13"/>
      <c r="BH229" s="13"/>
      <c r="BI229" s="13"/>
      <c r="BJ229" s="13"/>
      <c r="BK229" s="13"/>
      <c r="BL229" s="13"/>
      <c r="BM229" s="13"/>
      <c r="BN229" s="13"/>
      <c r="BO229" s="13"/>
      <c r="BP229" s="13"/>
    </row>
    <row r="230" spans="6:68" s="62" customFormat="1" ht="15" customHeight="1" x14ac:dyDescent="0.25">
      <c r="F230" s="63"/>
      <c r="G230" s="63"/>
      <c r="H230" s="63"/>
      <c r="I230" s="63"/>
      <c r="J230" s="63"/>
      <c r="K230" s="63"/>
      <c r="L230" s="16" t="s">
        <v>182</v>
      </c>
      <c r="M230" s="66"/>
      <c r="N230" s="6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c r="AZ230" s="13"/>
      <c r="BA230" s="13"/>
      <c r="BB230" s="13"/>
      <c r="BC230" s="13"/>
      <c r="BD230" s="13"/>
      <c r="BE230" s="13"/>
      <c r="BF230" s="13"/>
      <c r="BG230" s="13"/>
      <c r="BH230" s="13"/>
      <c r="BI230" s="13"/>
      <c r="BJ230" s="13"/>
      <c r="BK230" s="13"/>
      <c r="BL230" s="13"/>
      <c r="BM230" s="13"/>
      <c r="BN230" s="13"/>
      <c r="BO230" s="13"/>
      <c r="BP230" s="13"/>
    </row>
    <row r="231" spans="6:68" s="62" customFormat="1" ht="15" customHeight="1" x14ac:dyDescent="0.25">
      <c r="F231" s="63"/>
      <c r="G231" s="63"/>
      <c r="H231" s="63"/>
      <c r="I231" s="63"/>
      <c r="J231" s="63"/>
      <c r="K231" s="63"/>
      <c r="L231" s="16" t="s">
        <v>183</v>
      </c>
      <c r="M231" s="66"/>
      <c r="N231" s="6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c r="BC231" s="13"/>
      <c r="BD231" s="13"/>
      <c r="BE231" s="13"/>
      <c r="BF231" s="13"/>
      <c r="BG231" s="13"/>
      <c r="BH231" s="13"/>
      <c r="BI231" s="13"/>
      <c r="BJ231" s="13"/>
      <c r="BK231" s="13"/>
      <c r="BL231" s="13"/>
      <c r="BM231" s="13"/>
      <c r="BN231" s="13"/>
      <c r="BO231" s="13"/>
      <c r="BP231" s="13"/>
    </row>
    <row r="232" spans="6:68" s="62" customFormat="1" ht="15" customHeight="1" x14ac:dyDescent="0.25">
      <c r="F232" s="63"/>
      <c r="G232" s="63"/>
      <c r="H232" s="63"/>
      <c r="I232" s="63"/>
      <c r="J232" s="63"/>
      <c r="K232" s="63"/>
      <c r="L232" s="16" t="s">
        <v>184</v>
      </c>
      <c r="M232" s="66"/>
      <c r="N232" s="6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c r="BI232" s="13"/>
      <c r="BJ232" s="13"/>
      <c r="BK232" s="13"/>
      <c r="BL232" s="13"/>
      <c r="BM232" s="13"/>
      <c r="BN232" s="13"/>
      <c r="BO232" s="13"/>
      <c r="BP232" s="13"/>
    </row>
  </sheetData>
  <sheetProtection algorithmName="SHA-512" hashValue="2K7P59vcYkf3ZvsDb/4tdPXlOklddu85otOUE+zfGmcnxAWL0Mt7PVacOlhu6xtKy6/sYBBEQoAPMe7PN5RPxw==" saltValue="B044O4Gg4Q7/FPgVGByLEg==" spinCount="100000" sheet="1" objects="1" scenarios="1"/>
  <mergeCells count="2">
    <mergeCell ref="E11:I11"/>
    <mergeCell ref="C104:C105"/>
  </mergeCells>
  <conditionalFormatting sqref="K45">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E11:AF28" xr:uid="{10CB9CEB-120F-4426-B7AD-7AD0A27FB5F2}">
      <formula1>"OK,OI,SD,NC"</formula1>
    </dataValidation>
  </dataValidations>
  <pageMargins left="0.78740157480314965" right="0.78740157480314965" top="0.78740157480314965" bottom="0.78740157480314965" header="0.31496062992125984" footer="0.31496062992125984"/>
  <pageSetup paperSize="8" scale="97" fitToHeight="2" orientation="landscape" useFirstPageNumber="1" r:id="rId1"/>
  <rowBreaks count="1" manualBreakCount="1">
    <brk id="63" max="14" man="1"/>
  </rowBreaks>
  <ignoredErrors>
    <ignoredError sqref="E18:I18 F20:I20 F19:I19 E26:I26 F21:I21 E52:I52 G50:I50 F13:I13 F14:I14 F15:I15 F16:I16 F17:I17 F22:I22 F23:I23 F24:I24 F25:I25 E28:I46 G27:I27 G51:I51 E54:I54 G53:I53 E57:I58 F56:I56 E63:I71 F61:I61 E49:I49 E47 E48 G55:I55 G62:I62 F60:I60 F59:I59 E73:I76" unlocked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D6E81-F443-44CA-B3EF-9F05B94AAF7C}">
  <sheetPr>
    <tabColor rgb="FFFFC000"/>
  </sheetPr>
  <dimension ref="A1:BP234"/>
  <sheetViews>
    <sheetView tabSelected="1" zoomScaleNormal="85" zoomScaleSheetLayoutView="50" workbookViewId="0">
      <pane ySplit="1" topLeftCell="A96" activePane="bottomLeft" state="frozen"/>
      <selection activeCell="D19" sqref="D19"/>
      <selection pane="bottomLeft" activeCell="C113" sqref="C113"/>
    </sheetView>
  </sheetViews>
  <sheetFormatPr defaultColWidth="8.7109375" defaultRowHeight="15" customHeight="1" x14ac:dyDescent="0.25"/>
  <cols>
    <col min="1" max="1" width="4.28515625" style="13" customWidth="1"/>
    <col min="2" max="2" width="6.28515625" style="62" customWidth="1"/>
    <col min="3" max="3" width="112.140625" style="62" customWidth="1"/>
    <col min="4" max="4" width="19.7109375" style="62" hidden="1" customWidth="1"/>
    <col min="5" max="5" width="12.7109375" style="62" customWidth="1"/>
    <col min="6" max="9" width="12.7109375" style="63" customWidth="1"/>
    <col min="10" max="11" width="12.7109375" style="63" hidden="1" customWidth="1"/>
    <col min="12" max="12" width="83.7109375" style="65" hidden="1" customWidth="1"/>
    <col min="13" max="13" width="14" style="66" customWidth="1"/>
    <col min="14" max="14" width="11.7109375" style="63" bestFit="1" customWidth="1"/>
    <col min="15" max="15" width="4.28515625" style="62" customWidth="1"/>
    <col min="16" max="16" width="8.7109375" style="13"/>
    <col min="17" max="17" width="27.28515625" style="13" customWidth="1"/>
    <col min="18" max="18" width="18.42578125" style="13" customWidth="1"/>
    <col min="19" max="19" width="9.42578125" style="13" customWidth="1"/>
    <col min="20" max="21" width="8.7109375" style="13" customWidth="1"/>
    <col min="22" max="22" width="13.42578125" style="13" customWidth="1"/>
    <col min="23" max="23" width="14.42578125" style="13" customWidth="1"/>
    <col min="24" max="25" width="11.42578125" style="13" customWidth="1"/>
    <col min="26" max="27" width="8.7109375" style="13" customWidth="1"/>
    <col min="28" max="28" width="12.42578125" style="13" customWidth="1"/>
    <col min="29" max="29" width="1.42578125" style="13" customWidth="1"/>
    <col min="30" max="30" width="3.28515625" style="13" customWidth="1"/>
    <col min="31" max="31" width="12.42578125" style="13" customWidth="1"/>
    <col min="32" max="32" width="8.7109375" style="13"/>
    <col min="33" max="49" width="12.42578125" style="13" customWidth="1"/>
    <col min="50" max="16384" width="8.7109375" style="13"/>
  </cols>
  <sheetData>
    <row r="1" spans="1:32" s="11" customFormat="1" ht="20.25" customHeight="1" x14ac:dyDescent="0.25">
      <c r="A1" s="87"/>
      <c r="B1" s="87" t="s">
        <v>0</v>
      </c>
      <c r="C1" s="88"/>
      <c r="D1" s="89" t="s">
        <v>1</v>
      </c>
      <c r="E1" s="90">
        <v>2023</v>
      </c>
      <c r="F1" s="90">
        <v>2022</v>
      </c>
      <c r="G1" s="91">
        <v>2021</v>
      </c>
      <c r="H1" s="91">
        <v>2020</v>
      </c>
      <c r="I1" s="91">
        <v>2019</v>
      </c>
      <c r="J1" s="91">
        <v>2018</v>
      </c>
      <c r="K1" s="91">
        <v>2017</v>
      </c>
      <c r="L1" s="92" t="s">
        <v>2</v>
      </c>
      <c r="M1" s="93" t="s">
        <v>3</v>
      </c>
      <c r="N1" s="7" t="s">
        <v>4</v>
      </c>
      <c r="O1" s="87"/>
    </row>
    <row r="2" spans="1:32" ht="4.9000000000000004" customHeight="1" x14ac:dyDescent="0.25">
      <c r="A2" s="12"/>
      <c r="B2" s="13"/>
      <c r="C2" s="13"/>
      <c r="D2" s="13"/>
      <c r="E2" s="13"/>
      <c r="F2" s="14"/>
      <c r="G2" s="14"/>
      <c r="H2" s="14"/>
      <c r="I2" s="14"/>
      <c r="J2" s="14"/>
      <c r="K2" s="15"/>
      <c r="L2" s="16"/>
      <c r="M2" s="17"/>
      <c r="N2" s="14"/>
      <c r="O2" s="12"/>
    </row>
    <row r="3" spans="1:32" ht="15" hidden="1" customHeight="1" x14ac:dyDescent="0.25">
      <c r="A3" s="12"/>
      <c r="B3" s="18"/>
      <c r="C3" s="19" t="s">
        <v>5</v>
      </c>
      <c r="D3" s="19"/>
      <c r="E3" s="19"/>
      <c r="F3" s="14"/>
      <c r="G3" s="14"/>
      <c r="H3" s="14"/>
      <c r="I3" s="14"/>
      <c r="J3" s="14"/>
      <c r="K3" s="15"/>
      <c r="L3" s="16"/>
      <c r="M3" s="17"/>
      <c r="N3" s="14"/>
      <c r="O3" s="12"/>
    </row>
    <row r="4" spans="1:32" ht="4.9000000000000004" hidden="1" customHeight="1" x14ac:dyDescent="0.25">
      <c r="A4" s="12"/>
      <c r="B4" s="13"/>
      <c r="C4" s="13"/>
      <c r="D4" s="13"/>
      <c r="E4" s="13"/>
      <c r="F4" s="14"/>
      <c r="G4" s="14"/>
      <c r="H4" s="14"/>
      <c r="I4" s="14"/>
      <c r="J4" s="14"/>
      <c r="K4" s="15"/>
      <c r="L4" s="16"/>
      <c r="M4" s="17"/>
      <c r="N4" s="14"/>
      <c r="O4" s="12"/>
    </row>
    <row r="5" spans="1:32" ht="15" hidden="1" customHeight="1" x14ac:dyDescent="0.25">
      <c r="A5" s="12"/>
      <c r="B5" s="67"/>
      <c r="C5" s="19" t="s">
        <v>6</v>
      </c>
      <c r="D5" s="19"/>
      <c r="E5" s="19"/>
      <c r="F5" s="14"/>
      <c r="G5" s="14"/>
      <c r="H5" s="14"/>
      <c r="I5" s="14"/>
      <c r="J5" s="14"/>
      <c r="K5" s="15"/>
      <c r="L5" s="16"/>
      <c r="M5" s="17"/>
      <c r="N5" s="14"/>
      <c r="O5" s="12"/>
    </row>
    <row r="6" spans="1:32" ht="4.9000000000000004" hidden="1" customHeight="1" x14ac:dyDescent="0.25">
      <c r="A6" s="12"/>
      <c r="B6" s="13"/>
      <c r="C6" s="13"/>
      <c r="D6" s="13"/>
      <c r="E6" s="13"/>
      <c r="F6" s="14"/>
      <c r="G6" s="14"/>
      <c r="H6" s="14"/>
      <c r="I6" s="14"/>
      <c r="J6" s="14"/>
      <c r="K6" s="15"/>
      <c r="L6" s="16"/>
      <c r="M6" s="17"/>
      <c r="N6" s="14"/>
      <c r="O6" s="12"/>
    </row>
    <row r="7" spans="1:32" ht="15" hidden="1" customHeight="1" x14ac:dyDescent="0.25">
      <c r="A7" s="12"/>
      <c r="B7" s="20"/>
      <c r="C7" s="13" t="s">
        <v>7</v>
      </c>
      <c r="D7" s="13"/>
      <c r="E7" s="13"/>
      <c r="F7" s="14"/>
      <c r="G7" s="14"/>
      <c r="H7" s="14"/>
      <c r="I7" s="14"/>
      <c r="J7" s="14"/>
      <c r="K7" s="15"/>
      <c r="L7" s="16"/>
      <c r="M7" s="17"/>
      <c r="N7" s="14"/>
      <c r="O7" s="12"/>
    </row>
    <row r="8" spans="1:32" ht="4.9000000000000004" hidden="1" customHeight="1" x14ac:dyDescent="0.25">
      <c r="A8" s="12"/>
      <c r="B8" s="13"/>
      <c r="C8" s="13"/>
      <c r="D8" s="13"/>
      <c r="E8" s="13"/>
      <c r="F8" s="14"/>
      <c r="G8" s="14"/>
      <c r="H8" s="14"/>
      <c r="I8" s="14"/>
      <c r="J8" s="14"/>
      <c r="K8" s="15"/>
      <c r="L8" s="16"/>
      <c r="M8" s="17"/>
      <c r="N8" s="14"/>
      <c r="O8" s="12"/>
    </row>
    <row r="9" spans="1:32" ht="15" hidden="1" customHeight="1" x14ac:dyDescent="0.25">
      <c r="A9" s="12"/>
      <c r="B9" s="21"/>
      <c r="C9" s="13" t="s">
        <v>8</v>
      </c>
      <c r="D9" s="13"/>
      <c r="E9" s="13"/>
      <c r="F9" s="14"/>
      <c r="G9" s="14"/>
      <c r="H9" s="14"/>
      <c r="I9" s="14"/>
      <c r="J9" s="14"/>
      <c r="K9" s="15"/>
      <c r="L9" s="16"/>
      <c r="M9" s="17"/>
      <c r="N9" s="14"/>
      <c r="O9" s="12"/>
    </row>
    <row r="10" spans="1:32" ht="15" hidden="1" customHeight="1" x14ac:dyDescent="0.25">
      <c r="A10" s="12"/>
      <c r="B10" s="13"/>
      <c r="C10" s="13"/>
      <c r="D10" s="13"/>
      <c r="E10" s="13"/>
      <c r="F10" s="14"/>
      <c r="G10" s="14"/>
      <c r="H10" s="14"/>
      <c r="I10" s="14"/>
      <c r="J10" s="14"/>
      <c r="K10" s="15"/>
      <c r="L10" s="16"/>
      <c r="M10" s="17"/>
      <c r="N10" s="14"/>
      <c r="O10" s="12"/>
    </row>
    <row r="11" spans="1:32" ht="15" hidden="1" customHeight="1" x14ac:dyDescent="0.25">
      <c r="A11" s="12"/>
      <c r="B11" s="22" t="s">
        <v>9</v>
      </c>
      <c r="C11" s="23"/>
      <c r="D11" s="23"/>
      <c r="E11" s="23"/>
      <c r="F11" s="68"/>
      <c r="G11" s="68"/>
      <c r="H11" s="68"/>
      <c r="I11" s="68"/>
      <c r="J11" s="68"/>
      <c r="K11" s="68"/>
      <c r="L11" s="24"/>
      <c r="M11" s="25"/>
      <c r="N11" s="26"/>
      <c r="O11" s="12"/>
      <c r="AE11" s="69"/>
      <c r="AF11" s="69"/>
    </row>
    <row r="12" spans="1:32" ht="15" hidden="1" customHeight="1" x14ac:dyDescent="0.25">
      <c r="A12" s="12"/>
      <c r="B12" s="27">
        <v>1</v>
      </c>
      <c r="C12" s="13" t="s">
        <v>11</v>
      </c>
      <c r="D12" s="13" t="s">
        <v>12</v>
      </c>
      <c r="E12" s="33">
        <v>9131852000</v>
      </c>
      <c r="F12" s="33">
        <v>8705817000</v>
      </c>
      <c r="G12" s="71">
        <v>7776854000</v>
      </c>
      <c r="H12" s="71">
        <v>7346558000</v>
      </c>
      <c r="I12" s="71">
        <v>7089058000</v>
      </c>
      <c r="J12" s="71">
        <v>6405316000</v>
      </c>
      <c r="K12" s="71">
        <v>5957700000</v>
      </c>
      <c r="L12" s="16"/>
      <c r="M12" s="17" t="s">
        <v>13</v>
      </c>
      <c r="N12" s="29" t="s">
        <v>14</v>
      </c>
      <c r="O12" s="12"/>
      <c r="AE12" s="69"/>
      <c r="AF12" s="69"/>
    </row>
    <row r="13" spans="1:32" ht="16.149999999999999" hidden="1" customHeight="1" x14ac:dyDescent="0.2">
      <c r="A13" s="12"/>
      <c r="B13" s="27">
        <v>2</v>
      </c>
      <c r="C13" s="13" t="s">
        <v>15</v>
      </c>
      <c r="D13" s="13" t="s">
        <v>12</v>
      </c>
      <c r="E13" s="72">
        <v>8999360000</v>
      </c>
      <c r="F13" s="72">
        <f>8705817000-121419000</f>
        <v>8584398000</v>
      </c>
      <c r="G13" s="72"/>
      <c r="H13" s="72">
        <v>7309337000</v>
      </c>
      <c r="I13" s="72">
        <v>7030034000</v>
      </c>
      <c r="J13" s="72">
        <v>6338389000</v>
      </c>
      <c r="K13" s="72">
        <v>5732800000</v>
      </c>
      <c r="L13" s="30" t="s">
        <v>16</v>
      </c>
      <c r="M13" s="17" t="s">
        <v>13</v>
      </c>
      <c r="N13" s="14"/>
      <c r="O13" s="12"/>
      <c r="AE13" s="69"/>
      <c r="AF13" s="69"/>
    </row>
    <row r="14" spans="1:32" ht="15" hidden="1" customHeight="1" x14ac:dyDescent="0.2">
      <c r="A14" s="12"/>
      <c r="B14" s="27">
        <v>3</v>
      </c>
      <c r="C14" s="13" t="s">
        <v>17</v>
      </c>
      <c r="D14" s="13" t="s">
        <v>12</v>
      </c>
      <c r="E14" s="3">
        <v>1654903000</v>
      </c>
      <c r="F14" s="3">
        <v>1563000000</v>
      </c>
      <c r="G14" s="3"/>
      <c r="H14" s="3"/>
      <c r="I14" s="3"/>
      <c r="J14" s="3"/>
      <c r="K14" s="3"/>
      <c r="L14" s="30"/>
      <c r="M14" s="17"/>
      <c r="N14" s="14"/>
      <c r="O14" s="12"/>
      <c r="AE14" s="69"/>
      <c r="AF14" s="69"/>
    </row>
    <row r="15" spans="1:32" ht="15" hidden="1" customHeight="1" x14ac:dyDescent="0.2">
      <c r="A15" s="12"/>
      <c r="B15" s="27">
        <v>4</v>
      </c>
      <c r="C15" s="13" t="s">
        <v>18</v>
      </c>
      <c r="D15" s="13" t="s">
        <v>12</v>
      </c>
      <c r="E15" s="3">
        <v>2282422000</v>
      </c>
      <c r="F15" s="3">
        <v>2059000000</v>
      </c>
      <c r="G15" s="3"/>
      <c r="H15" s="3"/>
      <c r="I15" s="3"/>
      <c r="J15" s="3"/>
      <c r="K15" s="3"/>
      <c r="L15" s="30"/>
      <c r="M15" s="17"/>
      <c r="N15" s="14"/>
      <c r="O15" s="12"/>
      <c r="AE15" s="69"/>
      <c r="AF15" s="69"/>
    </row>
    <row r="16" spans="1:32" ht="15" hidden="1" customHeight="1" x14ac:dyDescent="0.2">
      <c r="A16" s="12"/>
      <c r="B16" s="27">
        <v>5</v>
      </c>
      <c r="C16" s="13" t="s">
        <v>19</v>
      </c>
      <c r="D16" s="13" t="s">
        <v>12</v>
      </c>
      <c r="E16" s="3">
        <v>3294379000</v>
      </c>
      <c r="F16" s="3">
        <v>3228000000</v>
      </c>
      <c r="G16" s="3"/>
      <c r="H16" s="3"/>
      <c r="I16" s="3"/>
      <c r="J16" s="3"/>
      <c r="K16" s="3"/>
      <c r="L16" s="30"/>
      <c r="M16" s="17"/>
      <c r="N16" s="14"/>
      <c r="O16" s="12"/>
      <c r="AE16" s="69"/>
      <c r="AF16" s="69"/>
    </row>
    <row r="17" spans="1:32" ht="15" hidden="1" customHeight="1" x14ac:dyDescent="0.2">
      <c r="A17" s="12"/>
      <c r="B17" s="27">
        <v>6</v>
      </c>
      <c r="C17" s="13" t="s">
        <v>20</v>
      </c>
      <c r="D17" s="13" t="s">
        <v>12</v>
      </c>
      <c r="E17" s="3">
        <v>1899225000</v>
      </c>
      <c r="F17" s="3">
        <v>1855000000</v>
      </c>
      <c r="G17" s="3"/>
      <c r="H17" s="3"/>
      <c r="I17" s="3"/>
      <c r="J17" s="3"/>
      <c r="K17" s="3"/>
      <c r="L17" s="30"/>
      <c r="M17" s="17"/>
      <c r="N17" s="14"/>
      <c r="O17" s="12"/>
      <c r="AE17" s="69"/>
      <c r="AF17" s="69"/>
    </row>
    <row r="18" spans="1:32" ht="15" hidden="1" customHeight="1" x14ac:dyDescent="0.2">
      <c r="A18" s="12"/>
      <c r="B18" s="27">
        <v>7</v>
      </c>
      <c r="C18" s="13" t="s">
        <v>21</v>
      </c>
      <c r="D18" s="20" t="s">
        <v>22</v>
      </c>
      <c r="E18" s="3">
        <v>1</v>
      </c>
      <c r="F18" s="3">
        <v>2</v>
      </c>
      <c r="G18" s="3"/>
      <c r="H18" s="3"/>
      <c r="I18" s="3"/>
      <c r="J18" s="3"/>
      <c r="K18" s="3"/>
      <c r="L18" s="30"/>
      <c r="M18" s="17"/>
      <c r="N18" s="14"/>
      <c r="O18" s="12"/>
      <c r="AE18" s="69"/>
      <c r="AF18" s="69"/>
    </row>
    <row r="19" spans="1:32" ht="16.149999999999999" hidden="1" customHeight="1" x14ac:dyDescent="0.25">
      <c r="A19" s="12"/>
      <c r="B19" s="27">
        <v>8</v>
      </c>
      <c r="C19" s="13" t="s">
        <v>23</v>
      </c>
      <c r="D19" s="13" t="s">
        <v>24</v>
      </c>
      <c r="E19" s="32">
        <f t="shared" ref="E19:K19" si="0">IFERROR(E13/E12,0)</f>
        <v>0.98549122346704698</v>
      </c>
      <c r="F19" s="32">
        <f t="shared" si="0"/>
        <v>0.98605311827712439</v>
      </c>
      <c r="G19" s="32">
        <f t="shared" si="0"/>
        <v>0</v>
      </c>
      <c r="H19" s="32">
        <f t="shared" si="0"/>
        <v>0.99493354575026838</v>
      </c>
      <c r="I19" s="32">
        <f t="shared" si="0"/>
        <v>0.9916739290326021</v>
      </c>
      <c r="J19" s="32">
        <f t="shared" si="0"/>
        <v>0.9895513351722226</v>
      </c>
      <c r="K19" s="32">
        <f t="shared" si="0"/>
        <v>0.96225053292377927</v>
      </c>
      <c r="L19" s="16"/>
      <c r="M19" s="17" t="s">
        <v>13</v>
      </c>
      <c r="N19" s="14"/>
      <c r="O19" s="12"/>
      <c r="AE19" s="69"/>
      <c r="AF19" s="69"/>
    </row>
    <row r="20" spans="1:32" ht="15" hidden="1" customHeight="1" x14ac:dyDescent="0.25">
      <c r="A20" s="12"/>
      <c r="B20" s="27">
        <v>9</v>
      </c>
      <c r="C20" s="13" t="s">
        <v>25</v>
      </c>
      <c r="D20" s="13" t="s">
        <v>24</v>
      </c>
      <c r="E20" s="34">
        <f>E12/Labour!E6</f>
        <v>3582523.34248725</v>
      </c>
      <c r="F20" s="34">
        <f>F12/Labour!F6</f>
        <v>3546157.6374745416</v>
      </c>
      <c r="G20" s="34">
        <f>IFERROR(G12/#REF!,0)</f>
        <v>0</v>
      </c>
      <c r="H20" s="34">
        <f>IFERROR(H12/#REF!,0)</f>
        <v>0</v>
      </c>
      <c r="I20" s="34">
        <f>IFERROR(I12/#REF!,0)</f>
        <v>0</v>
      </c>
      <c r="J20" s="34">
        <f>IFERROR(J12/#REF!,0)</f>
        <v>0</v>
      </c>
      <c r="K20" s="34">
        <f>IFERROR(K12/#REF!,0)</f>
        <v>0</v>
      </c>
      <c r="L20" s="16"/>
      <c r="M20" s="17"/>
      <c r="N20" s="14"/>
      <c r="O20" s="12"/>
      <c r="AE20" s="69"/>
      <c r="AF20" s="69"/>
    </row>
    <row r="21" spans="1:32" ht="15" hidden="1" customHeight="1" x14ac:dyDescent="0.25">
      <c r="A21" s="12"/>
      <c r="B21" s="27">
        <v>10</v>
      </c>
      <c r="C21" s="13" t="s">
        <v>26</v>
      </c>
      <c r="D21" s="13" t="s">
        <v>12</v>
      </c>
      <c r="E21" s="3">
        <v>898360000</v>
      </c>
      <c r="F21" s="3">
        <v>800729000</v>
      </c>
      <c r="G21" s="3">
        <v>662112000</v>
      </c>
      <c r="H21" s="71">
        <v>682194000</v>
      </c>
      <c r="I21" s="71">
        <v>697032000</v>
      </c>
      <c r="J21" s="71">
        <v>633365000</v>
      </c>
      <c r="K21" s="71">
        <v>519988000</v>
      </c>
      <c r="L21" s="16"/>
      <c r="M21" s="17" t="s">
        <v>13</v>
      </c>
      <c r="N21" s="14"/>
      <c r="O21" s="12"/>
      <c r="AE21" s="69"/>
      <c r="AF21" s="69"/>
    </row>
    <row r="22" spans="1:32" ht="15" hidden="1" customHeight="1" x14ac:dyDescent="0.25">
      <c r="A22" s="12"/>
      <c r="B22" s="27">
        <v>11</v>
      </c>
      <c r="C22" s="13" t="s">
        <v>27</v>
      </c>
      <c r="D22" s="13" t="s">
        <v>12</v>
      </c>
      <c r="E22" s="3">
        <v>356831000</v>
      </c>
      <c r="F22" s="3">
        <v>351000000</v>
      </c>
      <c r="G22" s="3"/>
      <c r="H22" s="71"/>
      <c r="I22" s="71"/>
      <c r="J22" s="71"/>
      <c r="K22" s="71"/>
      <c r="L22" s="16"/>
      <c r="M22" s="17"/>
      <c r="N22" s="14"/>
      <c r="O22" s="12"/>
      <c r="AE22" s="69"/>
      <c r="AF22" s="69"/>
    </row>
    <row r="23" spans="1:32" ht="15" hidden="1" customHeight="1" x14ac:dyDescent="0.25">
      <c r="A23" s="12"/>
      <c r="B23" s="27">
        <v>12</v>
      </c>
      <c r="C23" s="13" t="s">
        <v>28</v>
      </c>
      <c r="D23" s="13" t="s">
        <v>12</v>
      </c>
      <c r="E23" s="3">
        <v>348590000</v>
      </c>
      <c r="F23" s="3">
        <v>318000000</v>
      </c>
      <c r="G23" s="3"/>
      <c r="H23" s="71"/>
      <c r="I23" s="71"/>
      <c r="J23" s="71"/>
      <c r="K23" s="71"/>
      <c r="L23" s="16"/>
      <c r="M23" s="17"/>
      <c r="N23" s="14"/>
      <c r="O23" s="12"/>
      <c r="AE23" s="69"/>
      <c r="AF23" s="69"/>
    </row>
    <row r="24" spans="1:32" ht="15" hidden="1" customHeight="1" x14ac:dyDescent="0.25">
      <c r="A24" s="12"/>
      <c r="B24" s="27">
        <v>13</v>
      </c>
      <c r="C24" s="13" t="s">
        <v>29</v>
      </c>
      <c r="D24" s="13" t="s">
        <v>12</v>
      </c>
      <c r="E24" s="3">
        <v>320118000</v>
      </c>
      <c r="F24" s="3">
        <v>276000000</v>
      </c>
      <c r="G24" s="3"/>
      <c r="H24" s="71"/>
      <c r="I24" s="71"/>
      <c r="J24" s="71"/>
      <c r="K24" s="71"/>
      <c r="L24" s="16"/>
      <c r="M24" s="17"/>
      <c r="N24" s="14"/>
      <c r="O24" s="12"/>
      <c r="AE24" s="69"/>
      <c r="AF24" s="69"/>
    </row>
    <row r="25" spans="1:32" ht="15" hidden="1" customHeight="1" x14ac:dyDescent="0.25">
      <c r="A25" s="12"/>
      <c r="B25" s="27">
        <v>14</v>
      </c>
      <c r="C25" s="13" t="s">
        <v>30</v>
      </c>
      <c r="D25" s="13" t="s">
        <v>12</v>
      </c>
      <c r="E25" s="3">
        <v>152094000</v>
      </c>
      <c r="F25" s="3">
        <v>164000000</v>
      </c>
      <c r="G25" s="3"/>
      <c r="H25" s="71"/>
      <c r="I25" s="71"/>
      <c r="J25" s="71"/>
      <c r="K25" s="71"/>
      <c r="L25" s="16"/>
      <c r="M25" s="17"/>
      <c r="N25" s="14"/>
      <c r="O25" s="12"/>
      <c r="AE25" s="69"/>
      <c r="AF25" s="69"/>
    </row>
    <row r="26" spans="1:32" ht="15" hidden="1" customHeight="1" x14ac:dyDescent="0.25">
      <c r="A26" s="12"/>
      <c r="B26" s="27">
        <v>15</v>
      </c>
      <c r="C26" s="13" t="s">
        <v>31</v>
      </c>
      <c r="D26" s="13" t="s">
        <v>24</v>
      </c>
      <c r="E26" s="34">
        <f>E21/Labour!E6</f>
        <v>352436.24950961163</v>
      </c>
      <c r="F26" s="94">
        <f>F21/Labour!F6</f>
        <v>326162.52545824845</v>
      </c>
      <c r="G26" s="34">
        <f>IFERROR(G21/#REF!,0)</f>
        <v>0</v>
      </c>
      <c r="H26" s="34">
        <f>IFERROR(H21/#REF!,0)</f>
        <v>0</v>
      </c>
      <c r="I26" s="34">
        <f>IFERROR(I21/#REF!,0)</f>
        <v>0</v>
      </c>
      <c r="J26" s="34">
        <f>IFERROR(J21/#REF!,0)</f>
        <v>0</v>
      </c>
      <c r="K26" s="34">
        <f>IFERROR(K21/#REF!,0)</f>
        <v>0</v>
      </c>
      <c r="L26" s="16"/>
      <c r="M26" s="17"/>
      <c r="N26" s="14"/>
      <c r="O26" s="12"/>
      <c r="AE26" s="69"/>
      <c r="AF26" s="69"/>
    </row>
    <row r="27" spans="1:32" ht="15" hidden="1" customHeight="1" x14ac:dyDescent="0.25">
      <c r="A27" s="12"/>
      <c r="B27" s="27">
        <v>16</v>
      </c>
      <c r="C27" s="13" t="s">
        <v>32</v>
      </c>
      <c r="D27" s="13" t="s">
        <v>12</v>
      </c>
      <c r="E27" s="71">
        <v>1460771000</v>
      </c>
      <c r="F27" s="71">
        <v>1402037000</v>
      </c>
      <c r="G27" s="71">
        <f>1307820000+58090000</f>
        <v>1365910000</v>
      </c>
      <c r="H27" s="71">
        <f>1399337000+126134000</f>
        <v>1525471000</v>
      </c>
      <c r="I27" s="71">
        <v>1365298000</v>
      </c>
      <c r="J27" s="71">
        <v>1210411000</v>
      </c>
      <c r="K27" s="71">
        <v>1069216000</v>
      </c>
      <c r="L27" s="16"/>
      <c r="M27" s="17" t="s">
        <v>13</v>
      </c>
      <c r="N27" s="29" t="s">
        <v>14</v>
      </c>
      <c r="O27" s="12"/>
      <c r="AE27" s="69"/>
      <c r="AF27" s="69"/>
    </row>
    <row r="28" spans="1:32" ht="15" hidden="1" customHeight="1" x14ac:dyDescent="0.25">
      <c r="A28" s="12"/>
      <c r="B28" s="27">
        <v>17</v>
      </c>
      <c r="C28" s="13" t="s">
        <v>33</v>
      </c>
      <c r="D28" s="13" t="s">
        <v>24</v>
      </c>
      <c r="E28" s="34">
        <f>E27/Labour!E6</f>
        <v>573076.10827775602</v>
      </c>
      <c r="F28" s="34">
        <f>F27/Labour!F6</f>
        <v>571094.50101832999</v>
      </c>
      <c r="G28" s="34">
        <f>IFERROR(G27/#REF!,0)</f>
        <v>0</v>
      </c>
      <c r="H28" s="34">
        <f>IFERROR(H27/#REF!,0)</f>
        <v>0</v>
      </c>
      <c r="I28" s="34">
        <f>IFERROR(I27/#REF!,0)</f>
        <v>0</v>
      </c>
      <c r="J28" s="34">
        <f>IFERROR(J27/#REF!,0)</f>
        <v>0</v>
      </c>
      <c r="K28" s="34">
        <f>IFERROR(K27/#REF!,0)</f>
        <v>0</v>
      </c>
      <c r="L28" s="16"/>
      <c r="M28" s="17"/>
      <c r="N28" s="14"/>
      <c r="O28" s="12"/>
      <c r="AE28" s="69"/>
      <c r="AF28" s="69"/>
    </row>
    <row r="29" spans="1:32" ht="24" hidden="1" customHeight="1" x14ac:dyDescent="0.25">
      <c r="A29" s="12"/>
      <c r="B29" s="27">
        <v>18</v>
      </c>
      <c r="C29" s="13" t="s">
        <v>34</v>
      </c>
      <c r="D29" s="19" t="s">
        <v>35</v>
      </c>
      <c r="E29" s="3">
        <f>(16078+16994)*1000</f>
        <v>33072000</v>
      </c>
      <c r="F29" s="3">
        <f>(14302+16263)*1000</f>
        <v>30565000</v>
      </c>
      <c r="G29" s="3">
        <v>25883000</v>
      </c>
      <c r="H29" s="3">
        <v>13893000</v>
      </c>
      <c r="I29" s="3">
        <v>20457000</v>
      </c>
      <c r="J29" s="3">
        <f>11569000+7750000</f>
        <v>19319000</v>
      </c>
      <c r="K29" s="3">
        <f>10396000+6263000</f>
        <v>16659000</v>
      </c>
      <c r="L29" s="16"/>
      <c r="M29" s="17" t="s">
        <v>36</v>
      </c>
      <c r="N29" s="14"/>
      <c r="O29" s="12"/>
    </row>
    <row r="30" spans="1:32" ht="15" hidden="1" customHeight="1" x14ac:dyDescent="0.25">
      <c r="A30" s="12"/>
      <c r="B30" s="27">
        <v>19</v>
      </c>
      <c r="C30" s="13" t="s">
        <v>37</v>
      </c>
      <c r="D30" s="13" t="s">
        <v>24</v>
      </c>
      <c r="E30" s="34">
        <f>IFERROR(E29/3,0)</f>
        <v>11024000</v>
      </c>
      <c r="F30" s="34">
        <f>IFERROR(F29/3,0)</f>
        <v>10188333.333333334</v>
      </c>
      <c r="G30" s="34">
        <f>IFERROR(G29/#REF!,0)</f>
        <v>0</v>
      </c>
      <c r="H30" s="34">
        <f>IFERROR(H29/#REF!,0)</f>
        <v>0</v>
      </c>
      <c r="I30" s="34">
        <f>IFERROR(I29/#REF!,0)</f>
        <v>0</v>
      </c>
      <c r="J30" s="34">
        <f>IFERROR(J29/#REF!,0)</f>
        <v>0</v>
      </c>
      <c r="K30" s="34">
        <f>IFERROR(K29/#REF!,0)</f>
        <v>0</v>
      </c>
      <c r="L30" s="16"/>
      <c r="M30" s="17"/>
      <c r="N30" s="14"/>
      <c r="O30" s="12"/>
    </row>
    <row r="31" spans="1:32" ht="15" hidden="1" customHeight="1" x14ac:dyDescent="0.25">
      <c r="A31" s="12"/>
      <c r="B31" s="27">
        <v>20</v>
      </c>
      <c r="C31" s="13" t="s">
        <v>38</v>
      </c>
      <c r="D31" s="13" t="s">
        <v>24</v>
      </c>
      <c r="E31" s="37">
        <f t="shared" ref="E31:K31" si="1">IFERROR(E30/E28,0)</f>
        <v>19.236537417569213</v>
      </c>
      <c r="F31" s="37">
        <f t="shared" si="1"/>
        <v>17.840013019152369</v>
      </c>
      <c r="G31" s="37">
        <f t="shared" si="1"/>
        <v>0</v>
      </c>
      <c r="H31" s="37">
        <f t="shared" si="1"/>
        <v>0</v>
      </c>
      <c r="I31" s="37">
        <f t="shared" si="1"/>
        <v>0</v>
      </c>
      <c r="J31" s="37">
        <f t="shared" si="1"/>
        <v>0</v>
      </c>
      <c r="K31" s="37">
        <f t="shared" si="1"/>
        <v>0</v>
      </c>
      <c r="L31" s="16"/>
      <c r="M31" s="17"/>
      <c r="N31" s="14"/>
      <c r="O31" s="12"/>
    </row>
    <row r="32" spans="1:32" ht="33" hidden="1" customHeight="1" x14ac:dyDescent="0.25">
      <c r="A32" s="12"/>
      <c r="B32" s="27">
        <v>21</v>
      </c>
      <c r="C32" s="13" t="s">
        <v>39</v>
      </c>
      <c r="D32" s="19" t="s">
        <v>40</v>
      </c>
      <c r="E32" s="74">
        <v>13735000</v>
      </c>
      <c r="F32" s="74">
        <v>10254000</v>
      </c>
      <c r="G32" s="74">
        <v>0</v>
      </c>
      <c r="H32" s="74">
        <v>1997400</v>
      </c>
      <c r="I32" s="74">
        <v>7040000</v>
      </c>
      <c r="J32" s="74">
        <v>6646000</v>
      </c>
      <c r="K32" s="74">
        <v>4539000</v>
      </c>
      <c r="L32" s="16"/>
      <c r="M32" s="17" t="s">
        <v>36</v>
      </c>
      <c r="N32" s="14"/>
      <c r="O32" s="12"/>
    </row>
    <row r="33" spans="1:15" ht="15" hidden="1" customHeight="1" x14ac:dyDescent="0.25">
      <c r="A33" s="12"/>
      <c r="B33" s="27">
        <v>22</v>
      </c>
      <c r="C33" s="13" t="s">
        <v>41</v>
      </c>
      <c r="D33" s="13" t="s">
        <v>24</v>
      </c>
      <c r="E33" s="34">
        <f>E32+E29</f>
        <v>46807000</v>
      </c>
      <c r="F33" s="34">
        <f t="shared" ref="F33:K33" si="2">F32+F29</f>
        <v>40819000</v>
      </c>
      <c r="G33" s="34">
        <f t="shared" si="2"/>
        <v>25883000</v>
      </c>
      <c r="H33" s="34">
        <f t="shared" si="2"/>
        <v>15890400</v>
      </c>
      <c r="I33" s="34">
        <f t="shared" si="2"/>
        <v>27497000</v>
      </c>
      <c r="J33" s="34">
        <f t="shared" si="2"/>
        <v>25965000</v>
      </c>
      <c r="K33" s="34">
        <f t="shared" si="2"/>
        <v>21198000</v>
      </c>
      <c r="L33" s="16"/>
      <c r="M33" s="17" t="s">
        <v>36</v>
      </c>
      <c r="N33" s="14"/>
      <c r="O33" s="12"/>
    </row>
    <row r="34" spans="1:15" ht="15" hidden="1" customHeight="1" x14ac:dyDescent="0.25">
      <c r="A34" s="12"/>
      <c r="B34" s="27">
        <v>23</v>
      </c>
      <c r="C34" s="13" t="s">
        <v>42</v>
      </c>
      <c r="D34" s="13" t="s">
        <v>24</v>
      </c>
      <c r="E34" s="34">
        <f>IFERROR(E33/3,0)</f>
        <v>15602333.333333334</v>
      </c>
      <c r="F34" s="34">
        <f>IFERROR(F33/3,0)</f>
        <v>13606333.333333334</v>
      </c>
      <c r="G34" s="34">
        <f>IFERROR(G33/#REF!,0)</f>
        <v>0</v>
      </c>
      <c r="H34" s="34">
        <f>IFERROR(H33/#REF!,0)</f>
        <v>0</v>
      </c>
      <c r="I34" s="34">
        <f>IFERROR(I33/#REF!,0)</f>
        <v>0</v>
      </c>
      <c r="J34" s="34">
        <f>IFERROR(J33/#REF!,0)</f>
        <v>0</v>
      </c>
      <c r="K34" s="34">
        <f>IFERROR(K33/#REF!,0)</f>
        <v>0</v>
      </c>
      <c r="L34" s="16"/>
      <c r="M34" s="17"/>
      <c r="N34" s="14"/>
      <c r="O34" s="12"/>
    </row>
    <row r="35" spans="1:15" ht="15" hidden="1" customHeight="1" x14ac:dyDescent="0.25">
      <c r="A35" s="12"/>
      <c r="B35" s="27">
        <v>24</v>
      </c>
      <c r="C35" s="13" t="s">
        <v>43</v>
      </c>
      <c r="D35" s="13" t="s">
        <v>24</v>
      </c>
      <c r="E35" s="39">
        <f t="shared" ref="E35:K35" si="3">IFERROR(E34/E28,0)</f>
        <v>27.225586807697212</v>
      </c>
      <c r="F35" s="39">
        <f t="shared" si="3"/>
        <v>23.8250119885091</v>
      </c>
      <c r="G35" s="39">
        <f t="shared" si="3"/>
        <v>0</v>
      </c>
      <c r="H35" s="39">
        <f t="shared" si="3"/>
        <v>0</v>
      </c>
      <c r="I35" s="39">
        <f t="shared" si="3"/>
        <v>0</v>
      </c>
      <c r="J35" s="39">
        <f t="shared" si="3"/>
        <v>0</v>
      </c>
      <c r="K35" s="39">
        <f t="shared" si="3"/>
        <v>0</v>
      </c>
      <c r="L35" s="16"/>
      <c r="M35" s="17"/>
      <c r="N35" s="14"/>
      <c r="O35" s="12"/>
    </row>
    <row r="36" spans="1:15" ht="15" hidden="1" customHeight="1" x14ac:dyDescent="0.25">
      <c r="A36" s="12"/>
      <c r="B36" s="27">
        <v>25</v>
      </c>
      <c r="C36" s="13" t="s">
        <v>44</v>
      </c>
      <c r="D36" s="13" t="s">
        <v>45</v>
      </c>
      <c r="E36" s="3">
        <v>0</v>
      </c>
      <c r="F36" s="3">
        <v>0</v>
      </c>
      <c r="G36" s="71">
        <v>0</v>
      </c>
      <c r="H36" s="71">
        <v>0</v>
      </c>
      <c r="I36" s="71">
        <v>0</v>
      </c>
      <c r="J36" s="71">
        <v>0</v>
      </c>
      <c r="K36" s="74">
        <v>0</v>
      </c>
      <c r="L36" s="16" t="s">
        <v>46</v>
      </c>
      <c r="M36" s="19"/>
      <c r="N36" s="14"/>
      <c r="O36" s="12"/>
    </row>
    <row r="37" spans="1:15" ht="15" hidden="1" customHeight="1" x14ac:dyDescent="0.25">
      <c r="A37" s="12"/>
      <c r="B37" s="27">
        <v>26</v>
      </c>
      <c r="C37" s="13" t="s">
        <v>47</v>
      </c>
      <c r="D37" s="13" t="s">
        <v>24</v>
      </c>
      <c r="E37" s="34">
        <f>IFERROR(((E29+E36)/3),0)</f>
        <v>11024000</v>
      </c>
      <c r="F37" s="34">
        <f>IFERROR(((F29+F36)/3),0)</f>
        <v>10188333.333333334</v>
      </c>
      <c r="G37" s="34">
        <f>IFERROR(((G29+G36)/(#REF!+#REF!)),0)</f>
        <v>0</v>
      </c>
      <c r="H37" s="34">
        <f>IFERROR(((H29+H36)/(#REF!+#REF!)),0)</f>
        <v>0</v>
      </c>
      <c r="I37" s="34">
        <f>IFERROR(((I29+I36)/(#REF!+#REF!)),0)</f>
        <v>0</v>
      </c>
      <c r="J37" s="34">
        <f>IFERROR(((J29+J36)/(#REF!+#REF!)),0)</f>
        <v>0</v>
      </c>
      <c r="K37" s="34">
        <f>IFERROR(((K29+K36)/(#REF!+#REF!)),0)</f>
        <v>0</v>
      </c>
      <c r="L37" s="16"/>
      <c r="M37" s="19"/>
      <c r="N37" s="14"/>
      <c r="O37" s="12"/>
    </row>
    <row r="38" spans="1:15" ht="15" hidden="1" customHeight="1" x14ac:dyDescent="0.25">
      <c r="A38" s="12"/>
      <c r="B38" s="27">
        <v>27</v>
      </c>
      <c r="C38" s="13" t="s">
        <v>48</v>
      </c>
      <c r="D38" s="13" t="s">
        <v>24</v>
      </c>
      <c r="E38" s="39">
        <f t="shared" ref="E38:K38" si="4">IFERROR((E37/E28),0)</f>
        <v>19.236537417569213</v>
      </c>
      <c r="F38" s="39">
        <f t="shared" si="4"/>
        <v>17.840013019152369</v>
      </c>
      <c r="G38" s="39">
        <f t="shared" si="4"/>
        <v>0</v>
      </c>
      <c r="H38" s="39">
        <f t="shared" si="4"/>
        <v>0</v>
      </c>
      <c r="I38" s="39">
        <f t="shared" si="4"/>
        <v>0</v>
      </c>
      <c r="J38" s="39">
        <f t="shared" si="4"/>
        <v>0</v>
      </c>
      <c r="K38" s="39">
        <f t="shared" si="4"/>
        <v>0</v>
      </c>
      <c r="L38" s="16"/>
      <c r="M38" s="19"/>
      <c r="N38" s="14"/>
      <c r="O38" s="12"/>
    </row>
    <row r="39" spans="1:15" ht="15" hidden="1" customHeight="1" x14ac:dyDescent="0.25">
      <c r="A39" s="12"/>
      <c r="B39" s="27">
        <v>28</v>
      </c>
      <c r="C39" s="13" t="s">
        <v>49</v>
      </c>
      <c r="D39" s="13" t="s">
        <v>45</v>
      </c>
      <c r="E39" s="3">
        <v>0</v>
      </c>
      <c r="F39" s="3">
        <v>0</v>
      </c>
      <c r="G39" s="74">
        <v>0</v>
      </c>
      <c r="H39" s="74">
        <v>0</v>
      </c>
      <c r="I39" s="74">
        <v>0</v>
      </c>
      <c r="J39" s="74">
        <v>0</v>
      </c>
      <c r="K39" s="74">
        <v>0</v>
      </c>
      <c r="L39" s="16"/>
      <c r="M39" s="14"/>
      <c r="N39" s="14"/>
      <c r="O39" s="12"/>
    </row>
    <row r="40" spans="1:15" ht="15" hidden="1" customHeight="1" x14ac:dyDescent="0.25">
      <c r="A40" s="12"/>
      <c r="B40" s="27">
        <v>29</v>
      </c>
      <c r="C40" s="13" t="s">
        <v>50</v>
      </c>
      <c r="D40" s="13" t="s">
        <v>24</v>
      </c>
      <c r="E40" s="34">
        <f>IFERROR(((E29+E32+E36+E39)/3),0)</f>
        <v>15602333.333333334</v>
      </c>
      <c r="F40" s="34">
        <f>IFERROR(((F29+F32+F36+F39)/3),0)</f>
        <v>13606333.333333334</v>
      </c>
      <c r="G40" s="34">
        <f>IFERROR(((G29+G32+G36+G39)/(#REF!+#REF!)),0)</f>
        <v>0</v>
      </c>
      <c r="H40" s="34">
        <f>IFERROR(((H29+H32+H36+H39)/(#REF!+#REF!)),0)</f>
        <v>0</v>
      </c>
      <c r="I40" s="34">
        <f>IFERROR(((I29+I32+I36+I39)/(#REF!+#REF!)),0)</f>
        <v>0</v>
      </c>
      <c r="J40" s="34">
        <f>IFERROR(((J29+J32+J36+J39)/(#REF!+#REF!)),0)</f>
        <v>0</v>
      </c>
      <c r="K40" s="34">
        <f>IFERROR(((K29+K32+K36+K39)/(#REF!+#REF!)),0)</f>
        <v>0</v>
      </c>
      <c r="L40" s="16"/>
      <c r="M40" s="17"/>
      <c r="N40" s="14"/>
      <c r="O40" s="12"/>
    </row>
    <row r="41" spans="1:15" ht="15" hidden="1" customHeight="1" x14ac:dyDescent="0.25">
      <c r="A41" s="12"/>
      <c r="B41" s="27">
        <v>30</v>
      </c>
      <c r="C41" s="13" t="s">
        <v>51</v>
      </c>
      <c r="D41" s="13" t="s">
        <v>24</v>
      </c>
      <c r="E41" s="39">
        <f t="shared" ref="E41:K41" si="5">IFERROR((E40/E28),0)</f>
        <v>27.225586807697212</v>
      </c>
      <c r="F41" s="39">
        <f t="shared" si="5"/>
        <v>23.8250119885091</v>
      </c>
      <c r="G41" s="39">
        <f t="shared" si="5"/>
        <v>0</v>
      </c>
      <c r="H41" s="39">
        <f t="shared" si="5"/>
        <v>0</v>
      </c>
      <c r="I41" s="39">
        <f t="shared" si="5"/>
        <v>0</v>
      </c>
      <c r="J41" s="39">
        <f t="shared" si="5"/>
        <v>0</v>
      </c>
      <c r="K41" s="39">
        <f t="shared" si="5"/>
        <v>0</v>
      </c>
      <c r="L41" s="16"/>
      <c r="M41" s="17"/>
      <c r="N41" s="29" t="s">
        <v>52</v>
      </c>
      <c r="O41" s="12"/>
    </row>
    <row r="42" spans="1:15" ht="15" hidden="1" customHeight="1" x14ac:dyDescent="0.25">
      <c r="A42" s="12"/>
      <c r="B42" s="27">
        <v>31</v>
      </c>
      <c r="C42" s="13" t="s">
        <v>53</v>
      </c>
      <c r="D42" s="13" t="s">
        <v>54</v>
      </c>
      <c r="E42" s="35">
        <f>1350302/132580</f>
        <v>10.184809171820788</v>
      </c>
      <c r="F42" s="33"/>
      <c r="G42" s="38"/>
      <c r="H42" s="38"/>
      <c r="I42" s="38"/>
      <c r="J42" s="38"/>
      <c r="K42" s="38"/>
      <c r="L42" s="16" t="s">
        <v>56</v>
      </c>
      <c r="M42" s="17" t="s">
        <v>57</v>
      </c>
      <c r="N42" s="29" t="s">
        <v>52</v>
      </c>
      <c r="O42" s="12"/>
    </row>
    <row r="43" spans="1:15" ht="15" hidden="1" customHeight="1" x14ac:dyDescent="0.25">
      <c r="A43" s="12"/>
      <c r="B43" s="27">
        <v>32</v>
      </c>
      <c r="C43" s="13" t="s">
        <v>58</v>
      </c>
      <c r="D43" s="40" t="s">
        <v>59</v>
      </c>
      <c r="E43" s="95">
        <v>443544.91079091682</v>
      </c>
      <c r="F43" s="33"/>
      <c r="G43" s="38"/>
      <c r="H43" s="38"/>
      <c r="I43" s="38"/>
      <c r="J43" s="38"/>
      <c r="K43" s="38"/>
      <c r="L43" s="16"/>
      <c r="M43" s="14"/>
      <c r="N43" s="29" t="s">
        <v>60</v>
      </c>
      <c r="O43" s="12"/>
    </row>
    <row r="44" spans="1:15" ht="15" hidden="1" customHeight="1" x14ac:dyDescent="0.25">
      <c r="A44" s="12"/>
      <c r="B44" s="27">
        <v>33</v>
      </c>
      <c r="C44" s="13" t="s">
        <v>61</v>
      </c>
      <c r="D44" s="40" t="s">
        <v>59</v>
      </c>
      <c r="E44" s="95">
        <v>436139.29995545425</v>
      </c>
      <c r="F44" s="33"/>
      <c r="G44" s="38"/>
      <c r="H44" s="38"/>
      <c r="I44" s="38"/>
      <c r="J44" s="38"/>
      <c r="K44" s="38"/>
      <c r="L44" s="16"/>
      <c r="M44" s="14"/>
      <c r="N44" s="29" t="s">
        <v>60</v>
      </c>
      <c r="O44" s="12"/>
    </row>
    <row r="45" spans="1:15" ht="15" hidden="1" customHeight="1" x14ac:dyDescent="0.25">
      <c r="A45" s="12"/>
      <c r="B45" s="27">
        <v>34</v>
      </c>
      <c r="C45" s="13" t="s">
        <v>62</v>
      </c>
      <c r="D45" s="40" t="s">
        <v>59</v>
      </c>
      <c r="E45" s="60">
        <f>E43/E44</f>
        <v>1.0169799209477774</v>
      </c>
      <c r="F45" s="33"/>
      <c r="G45" s="38"/>
      <c r="H45" s="38"/>
      <c r="I45" s="38"/>
      <c r="J45" s="38"/>
      <c r="K45" s="77"/>
      <c r="L45" s="16"/>
      <c r="M45" s="14"/>
      <c r="N45" s="29" t="s">
        <v>60</v>
      </c>
      <c r="O45" s="12"/>
    </row>
    <row r="46" spans="1:15" ht="15" hidden="1" customHeight="1" x14ac:dyDescent="0.25">
      <c r="A46" s="12"/>
      <c r="B46" s="27">
        <v>35</v>
      </c>
      <c r="C46" s="13" t="s">
        <v>63</v>
      </c>
      <c r="D46" s="13" t="s">
        <v>24</v>
      </c>
      <c r="E46" s="37">
        <f t="shared" ref="E46:K46" si="6">IFERROR((E26/E28),0)</f>
        <v>0.61499030306598368</v>
      </c>
      <c r="F46" s="37">
        <f>IFERROR((F26/F28),0)</f>
        <v>0.57111830857530854</v>
      </c>
      <c r="G46" s="37">
        <f t="shared" si="6"/>
        <v>0</v>
      </c>
      <c r="H46" s="37">
        <f t="shared" si="6"/>
        <v>0</v>
      </c>
      <c r="I46" s="37">
        <f t="shared" si="6"/>
        <v>0</v>
      </c>
      <c r="J46" s="37">
        <f t="shared" si="6"/>
        <v>0</v>
      </c>
      <c r="K46" s="37">
        <f t="shared" si="6"/>
        <v>0</v>
      </c>
      <c r="L46" s="16"/>
      <c r="M46" s="17"/>
      <c r="N46" s="14"/>
      <c r="O46" s="12"/>
    </row>
    <row r="47" spans="1:15" ht="15" hidden="1" customHeight="1" x14ac:dyDescent="0.25">
      <c r="A47" s="12"/>
      <c r="B47" s="27">
        <v>36</v>
      </c>
      <c r="C47" s="13" t="s">
        <v>64</v>
      </c>
      <c r="D47" s="40" t="s">
        <v>59</v>
      </c>
      <c r="E47" s="95">
        <v>8167879398</v>
      </c>
      <c r="F47" s="3">
        <v>6777960503</v>
      </c>
      <c r="G47" s="3">
        <v>3000000000</v>
      </c>
      <c r="H47" s="3"/>
      <c r="I47" s="3">
        <v>1764000000</v>
      </c>
      <c r="J47" s="3">
        <v>1700000000</v>
      </c>
      <c r="K47" s="3">
        <v>1800000000</v>
      </c>
      <c r="L47" s="16"/>
      <c r="M47" s="17" t="s">
        <v>66</v>
      </c>
      <c r="N47" s="14"/>
      <c r="O47" s="12"/>
    </row>
    <row r="48" spans="1:15" ht="15" hidden="1" customHeight="1" x14ac:dyDescent="0.25">
      <c r="A48" s="12"/>
      <c r="B48" s="27">
        <v>37</v>
      </c>
      <c r="C48" s="13" t="s">
        <v>67</v>
      </c>
      <c r="D48" s="40" t="s">
        <v>59</v>
      </c>
      <c r="E48" s="95">
        <v>4356022204</v>
      </c>
      <c r="F48" s="3">
        <v>3489237717</v>
      </c>
      <c r="G48" s="3">
        <f>3000000000*77%</f>
        <v>2310000000</v>
      </c>
      <c r="H48" s="3"/>
      <c r="I48" s="3"/>
      <c r="J48" s="3"/>
      <c r="K48" s="3"/>
      <c r="L48" s="16"/>
      <c r="M48" s="17" t="s">
        <v>66</v>
      </c>
      <c r="N48" s="14"/>
      <c r="O48" s="12"/>
    </row>
    <row r="49" spans="1:22" ht="15" hidden="1" customHeight="1" x14ac:dyDescent="0.25">
      <c r="A49" s="12"/>
      <c r="B49" s="27">
        <v>38</v>
      </c>
      <c r="C49" s="13" t="s">
        <v>68</v>
      </c>
      <c r="D49" s="40" t="s">
        <v>59</v>
      </c>
      <c r="E49" s="1">
        <f t="shared" ref="E49:K49" si="7">IFERROR((E48/E47),0)</f>
        <v>0.5333112784533306</v>
      </c>
      <c r="F49" s="1">
        <f t="shared" si="7"/>
        <v>0.51479168629790995</v>
      </c>
      <c r="G49" s="1">
        <f t="shared" si="7"/>
        <v>0.77</v>
      </c>
      <c r="H49" s="1">
        <f t="shared" si="7"/>
        <v>0</v>
      </c>
      <c r="I49" s="1">
        <f t="shared" si="7"/>
        <v>0</v>
      </c>
      <c r="J49" s="1">
        <f t="shared" si="7"/>
        <v>0</v>
      </c>
      <c r="K49" s="1">
        <f t="shared" si="7"/>
        <v>0</v>
      </c>
      <c r="L49" s="16"/>
      <c r="M49" s="17"/>
      <c r="N49" s="14"/>
      <c r="O49" s="12"/>
    </row>
    <row r="50" spans="1:22" ht="30" hidden="1" customHeight="1" x14ac:dyDescent="0.25">
      <c r="A50" s="12"/>
      <c r="B50" s="27">
        <v>39</v>
      </c>
      <c r="C50" s="13" t="s">
        <v>69</v>
      </c>
      <c r="D50" s="19" t="s">
        <v>12</v>
      </c>
      <c r="E50" s="33">
        <v>307222000</v>
      </c>
      <c r="F50" s="33">
        <v>301265000</v>
      </c>
      <c r="G50" s="33">
        <v>243764000</v>
      </c>
      <c r="H50" s="33">
        <v>247815000</v>
      </c>
      <c r="I50" s="33">
        <v>269435000</v>
      </c>
      <c r="J50" s="33">
        <v>246145000</v>
      </c>
      <c r="K50" s="33">
        <v>204856000</v>
      </c>
      <c r="L50" s="16"/>
      <c r="M50" s="17" t="s">
        <v>13</v>
      </c>
      <c r="N50" s="41" t="s">
        <v>70</v>
      </c>
      <c r="O50" s="12"/>
    </row>
    <row r="51" spans="1:22" ht="15" hidden="1" customHeight="1" x14ac:dyDescent="0.25">
      <c r="A51" s="12"/>
      <c r="B51" s="27">
        <v>40</v>
      </c>
      <c r="C51" s="13" t="s">
        <v>71</v>
      </c>
      <c r="D51" s="13" t="s">
        <v>12</v>
      </c>
      <c r="E51" s="78">
        <v>306602000</v>
      </c>
      <c r="F51" s="78">
        <v>296210000</v>
      </c>
      <c r="G51" s="78">
        <v>232646000</v>
      </c>
      <c r="H51" s="78">
        <v>246769000</v>
      </c>
      <c r="I51" s="78">
        <v>265056000</v>
      </c>
      <c r="J51" s="78">
        <v>242882000</v>
      </c>
      <c r="K51" s="78">
        <v>199333000</v>
      </c>
      <c r="L51" s="16"/>
      <c r="M51" s="17" t="s">
        <v>13</v>
      </c>
      <c r="N51" s="14"/>
      <c r="O51" s="12"/>
    </row>
    <row r="52" spans="1:22" ht="15" hidden="1" customHeight="1" x14ac:dyDescent="0.25">
      <c r="A52" s="12"/>
      <c r="B52" s="27">
        <v>41</v>
      </c>
      <c r="C52" s="13" t="s">
        <v>72</v>
      </c>
      <c r="D52" s="13" t="s">
        <v>24</v>
      </c>
      <c r="E52" s="1">
        <f t="shared" ref="E52:K52" si="8">IFERROR((E51/E50),0)</f>
        <v>0.99798191535762415</v>
      </c>
      <c r="F52" s="1">
        <f t="shared" si="8"/>
        <v>0.98322075249365182</v>
      </c>
      <c r="G52" s="1">
        <f t="shared" si="8"/>
        <v>0.95439031194105772</v>
      </c>
      <c r="H52" s="1">
        <f t="shared" si="8"/>
        <v>0.99577910941629844</v>
      </c>
      <c r="I52" s="1">
        <f t="shared" si="8"/>
        <v>0.98374747156085884</v>
      </c>
      <c r="J52" s="1">
        <f t="shared" si="8"/>
        <v>0.98674358609762536</v>
      </c>
      <c r="K52" s="1">
        <f t="shared" si="8"/>
        <v>0.97303959854727218</v>
      </c>
      <c r="L52" s="16"/>
      <c r="M52" s="17" t="s">
        <v>13</v>
      </c>
      <c r="N52" s="14"/>
      <c r="O52" s="12"/>
    </row>
    <row r="53" spans="1:22" ht="15" hidden="1" customHeight="1" x14ac:dyDescent="0.25">
      <c r="A53" s="12"/>
      <c r="B53" s="27">
        <v>42</v>
      </c>
      <c r="C53" s="13" t="s">
        <v>73</v>
      </c>
      <c r="D53" s="42" t="s">
        <v>12</v>
      </c>
      <c r="E53" s="35">
        <v>30177000</v>
      </c>
      <c r="F53" s="35">
        <v>17898000</v>
      </c>
      <c r="G53" s="33"/>
      <c r="H53" s="33"/>
      <c r="I53" s="33"/>
      <c r="J53" s="33"/>
      <c r="K53" s="33"/>
      <c r="L53" s="16"/>
      <c r="M53" s="17"/>
      <c r="N53" s="29" t="s">
        <v>14</v>
      </c>
      <c r="O53" s="12"/>
    </row>
    <row r="54" spans="1:22" ht="15" hidden="1" customHeight="1" x14ac:dyDescent="0.2">
      <c r="A54" s="12"/>
      <c r="B54" s="27">
        <v>43</v>
      </c>
      <c r="C54" s="13" t="s">
        <v>347</v>
      </c>
      <c r="D54" s="13" t="s">
        <v>12</v>
      </c>
      <c r="E54" s="35">
        <v>24176062</v>
      </c>
      <c r="F54" s="35">
        <v>22814181</v>
      </c>
      <c r="G54" s="3"/>
      <c r="H54" s="3"/>
      <c r="I54" s="3"/>
      <c r="J54" s="3"/>
      <c r="K54" s="3"/>
      <c r="L54" s="30" t="s">
        <v>75</v>
      </c>
      <c r="M54" s="41" t="s">
        <v>76</v>
      </c>
      <c r="N54" s="29" t="s">
        <v>77</v>
      </c>
      <c r="O54" s="12"/>
    </row>
    <row r="55" spans="1:22" ht="15" hidden="1" customHeight="1" x14ac:dyDescent="0.25">
      <c r="A55" s="12"/>
      <c r="B55" s="27">
        <v>44</v>
      </c>
      <c r="C55" s="13" t="s">
        <v>78</v>
      </c>
      <c r="D55" s="13" t="s">
        <v>12</v>
      </c>
      <c r="E55" s="35">
        <v>375572000</v>
      </c>
      <c r="F55" s="35">
        <v>314726000</v>
      </c>
      <c r="G55" s="33">
        <v>133149000</v>
      </c>
      <c r="H55" s="33">
        <v>342941000</v>
      </c>
      <c r="I55" s="33">
        <v>277889000</v>
      </c>
      <c r="J55" s="33">
        <v>247143000</v>
      </c>
      <c r="K55" s="33">
        <v>175853000</v>
      </c>
      <c r="L55" s="16"/>
      <c r="M55" s="14" t="s">
        <v>13</v>
      </c>
      <c r="N55" s="14"/>
      <c r="O55" s="12"/>
    </row>
    <row r="56" spans="1:22" ht="15" hidden="1" customHeight="1" x14ac:dyDescent="0.25">
      <c r="A56" s="12"/>
      <c r="B56" s="27">
        <v>45</v>
      </c>
      <c r="C56" s="13" t="s">
        <v>79</v>
      </c>
      <c r="D56" s="13" t="s">
        <v>12</v>
      </c>
      <c r="E56" s="33">
        <v>516962000</v>
      </c>
      <c r="F56" s="33">
        <f>4703351000-4216817000</f>
        <v>486534000</v>
      </c>
      <c r="G56" s="33">
        <f>4216817000-3751353000</f>
        <v>465464000</v>
      </c>
      <c r="H56" s="33">
        <v>333425000</v>
      </c>
      <c r="I56" s="33">
        <v>412799000</v>
      </c>
      <c r="J56" s="33">
        <v>-226877000</v>
      </c>
      <c r="K56" s="33">
        <v>687050000</v>
      </c>
      <c r="L56" s="16"/>
      <c r="M56" s="14" t="s">
        <v>13</v>
      </c>
      <c r="N56" s="14"/>
      <c r="O56" s="12"/>
    </row>
    <row r="57" spans="1:22" ht="15" hidden="1" customHeight="1" x14ac:dyDescent="0.25">
      <c r="A57" s="12"/>
      <c r="B57" s="27">
        <v>46</v>
      </c>
      <c r="C57" s="13" t="s">
        <v>80</v>
      </c>
      <c r="D57" s="13" t="s">
        <v>24</v>
      </c>
      <c r="E57" s="37">
        <f t="shared" ref="E57:K57" si="9">IFERROR((E27/E55),0)</f>
        <v>3.8894566155091432</v>
      </c>
      <c r="F57" s="37">
        <f t="shared" si="9"/>
        <v>4.4547860678812681</v>
      </c>
      <c r="G57" s="37">
        <f t="shared" si="9"/>
        <v>10.258507386461783</v>
      </c>
      <c r="H57" s="37">
        <f t="shared" si="9"/>
        <v>4.4482024604815402</v>
      </c>
      <c r="I57" s="37">
        <f t="shared" si="9"/>
        <v>4.913105592520755</v>
      </c>
      <c r="J57" s="37">
        <f t="shared" si="9"/>
        <v>4.8976139320150684</v>
      </c>
      <c r="K57" s="37">
        <f t="shared" si="9"/>
        <v>6.0801692322564866</v>
      </c>
      <c r="L57" s="16"/>
      <c r="M57" s="17"/>
      <c r="N57" s="14"/>
      <c r="O57" s="12"/>
    </row>
    <row r="58" spans="1:22" ht="15" hidden="1" customHeight="1" x14ac:dyDescent="0.25">
      <c r="A58" s="12"/>
      <c r="B58" s="27">
        <v>47</v>
      </c>
      <c r="C58" s="13" t="s">
        <v>81</v>
      </c>
      <c r="D58" s="13" t="s">
        <v>24</v>
      </c>
      <c r="E58" s="37">
        <f t="shared" ref="E58:K58" si="10">IFERROR((E50/E55),0)</f>
        <v>0.81801092733217595</v>
      </c>
      <c r="F58" s="37">
        <f t="shared" si="10"/>
        <v>0.95722946308852774</v>
      </c>
      <c r="G58" s="37">
        <f t="shared" si="10"/>
        <v>1.8307610271199934</v>
      </c>
      <c r="H58" s="37">
        <f t="shared" si="10"/>
        <v>0.72261700992298972</v>
      </c>
      <c r="I58" s="37">
        <f t="shared" si="10"/>
        <v>0.96957778105646497</v>
      </c>
      <c r="J58" s="37">
        <f t="shared" si="10"/>
        <v>0.99596185204517218</v>
      </c>
      <c r="K58" s="37">
        <f t="shared" si="10"/>
        <v>1.1649275246939206</v>
      </c>
      <c r="L58" s="16"/>
      <c r="M58" s="17"/>
      <c r="N58" s="14"/>
      <c r="O58" s="12"/>
    </row>
    <row r="59" spans="1:22" ht="15" hidden="1" customHeight="1" x14ac:dyDescent="0.25">
      <c r="A59" s="12"/>
      <c r="B59" s="27">
        <v>48</v>
      </c>
      <c r="C59" s="13" t="s">
        <v>82</v>
      </c>
      <c r="D59" s="13" t="s">
        <v>12</v>
      </c>
      <c r="E59" s="3">
        <v>4613938000</v>
      </c>
      <c r="F59" s="3">
        <v>4344990000</v>
      </c>
      <c r="G59" s="3">
        <v>3737706000</v>
      </c>
      <c r="H59" s="79">
        <v>3864423000</v>
      </c>
      <c r="I59" s="79">
        <v>3558617000</v>
      </c>
      <c r="J59" s="79">
        <v>3617934000</v>
      </c>
      <c r="K59" s="79">
        <v>355515000</v>
      </c>
      <c r="L59" s="16"/>
      <c r="M59" s="14"/>
      <c r="N59" s="14"/>
      <c r="O59" s="12"/>
    </row>
    <row r="60" spans="1:22" ht="15" hidden="1" customHeight="1" x14ac:dyDescent="0.25">
      <c r="A60" s="12"/>
      <c r="B60" s="27">
        <v>49</v>
      </c>
      <c r="C60" s="13" t="s">
        <v>83</v>
      </c>
      <c r="D60" s="13" t="s">
        <v>12</v>
      </c>
      <c r="E60" s="3">
        <v>2434209000</v>
      </c>
      <c r="F60" s="3">
        <v>2186337000</v>
      </c>
      <c r="G60" s="3">
        <v>1969313000</v>
      </c>
      <c r="H60" s="79">
        <v>2193595000</v>
      </c>
      <c r="I60" s="79">
        <v>1834629000</v>
      </c>
      <c r="J60" s="79">
        <v>2220552000</v>
      </c>
      <c r="K60" s="79">
        <v>296176000</v>
      </c>
      <c r="L60" s="16"/>
      <c r="M60" s="14"/>
      <c r="N60" s="14"/>
      <c r="O60" s="12"/>
    </row>
    <row r="61" spans="1:22" ht="15" hidden="1" customHeight="1" x14ac:dyDescent="0.25">
      <c r="A61" s="12"/>
      <c r="B61" s="27">
        <v>50</v>
      </c>
      <c r="C61" s="13" t="s">
        <v>84</v>
      </c>
      <c r="D61" s="13" t="s">
        <v>12</v>
      </c>
      <c r="E61" s="79">
        <v>474095000</v>
      </c>
      <c r="F61" s="79">
        <v>0</v>
      </c>
      <c r="G61" s="79">
        <v>255749000</v>
      </c>
      <c r="H61" s="79">
        <v>1570430000</v>
      </c>
      <c r="I61" s="79">
        <v>0</v>
      </c>
      <c r="J61" s="79">
        <v>0</v>
      </c>
      <c r="K61" s="79">
        <v>0</v>
      </c>
      <c r="L61" s="16"/>
      <c r="M61" s="14"/>
      <c r="N61" s="14"/>
      <c r="O61" s="12"/>
    </row>
    <row r="62" spans="1:22" ht="15" hidden="1" customHeight="1" x14ac:dyDescent="0.25">
      <c r="A62" s="12"/>
      <c r="B62" s="27">
        <v>51</v>
      </c>
      <c r="C62" s="13" t="s">
        <v>85</v>
      </c>
      <c r="D62" s="13" t="s">
        <v>12</v>
      </c>
      <c r="E62" s="79">
        <v>148086000</v>
      </c>
      <c r="F62" s="79">
        <v>119894000</v>
      </c>
      <c r="G62" s="79">
        <v>112314000</v>
      </c>
      <c r="H62" s="79">
        <v>153539000</v>
      </c>
      <c r="I62" s="79">
        <v>208220000</v>
      </c>
      <c r="J62" s="79">
        <v>211284000</v>
      </c>
      <c r="K62" s="79">
        <v>162058000</v>
      </c>
      <c r="L62" s="16"/>
      <c r="M62" s="43"/>
      <c r="N62" s="14"/>
      <c r="O62" s="12"/>
    </row>
    <row r="63" spans="1:22" ht="15" hidden="1" customHeight="1" x14ac:dyDescent="0.25">
      <c r="A63" s="12"/>
      <c r="B63" s="44"/>
      <c r="C63" s="12"/>
      <c r="D63" s="12"/>
      <c r="E63" s="45"/>
      <c r="F63" s="45"/>
      <c r="G63" s="45"/>
      <c r="H63" s="45"/>
      <c r="I63" s="45"/>
      <c r="J63" s="45"/>
      <c r="K63" s="45"/>
      <c r="L63" s="46"/>
      <c r="M63" s="47"/>
      <c r="N63" s="45"/>
      <c r="O63" s="12"/>
    </row>
    <row r="64" spans="1:22" ht="15" hidden="1" customHeight="1" x14ac:dyDescent="0.25">
      <c r="A64" s="12"/>
      <c r="B64" s="48" t="s">
        <v>86</v>
      </c>
      <c r="C64" s="49"/>
      <c r="D64" s="49"/>
      <c r="E64" s="26"/>
      <c r="F64" s="26"/>
      <c r="G64" s="26"/>
      <c r="H64" s="26"/>
      <c r="I64" s="26"/>
      <c r="J64" s="26"/>
      <c r="K64" s="26"/>
      <c r="L64" s="24"/>
      <c r="M64" s="25"/>
      <c r="N64" s="26"/>
      <c r="O64" s="12"/>
      <c r="T64" s="14"/>
      <c r="U64" s="15"/>
      <c r="V64" s="50"/>
    </row>
    <row r="65" spans="1:22" ht="15" hidden="1" customHeight="1" x14ac:dyDescent="0.25">
      <c r="A65" s="12"/>
      <c r="B65" s="27">
        <v>52</v>
      </c>
      <c r="C65" s="20" t="s">
        <v>87</v>
      </c>
      <c r="D65" s="20" t="s">
        <v>88</v>
      </c>
      <c r="E65" s="51">
        <v>3</v>
      </c>
      <c r="F65" s="51">
        <v>3</v>
      </c>
      <c r="G65" s="53"/>
      <c r="H65" s="53"/>
      <c r="I65" s="14"/>
      <c r="J65" s="14"/>
      <c r="K65" s="14"/>
      <c r="L65" s="16"/>
      <c r="M65" s="17"/>
      <c r="N65" s="14"/>
      <c r="O65" s="12"/>
      <c r="T65" s="14"/>
      <c r="U65" s="15"/>
      <c r="V65" s="50"/>
    </row>
    <row r="66" spans="1:22" ht="15" hidden="1" customHeight="1" x14ac:dyDescent="0.25">
      <c r="A66" s="12"/>
      <c r="B66" s="27">
        <v>53</v>
      </c>
      <c r="C66" s="20" t="s">
        <v>89</v>
      </c>
      <c r="D66" s="40" t="s">
        <v>90</v>
      </c>
      <c r="E66" s="96">
        <v>1</v>
      </c>
      <c r="F66" s="51">
        <v>1</v>
      </c>
      <c r="G66" s="53"/>
      <c r="H66" s="53"/>
      <c r="I66" s="14"/>
      <c r="J66" s="14"/>
      <c r="K66" s="14"/>
      <c r="L66" s="16"/>
      <c r="M66" s="17"/>
      <c r="N66" s="14"/>
      <c r="O66" s="12"/>
      <c r="T66" s="14"/>
      <c r="U66" s="15"/>
      <c r="V66" s="50"/>
    </row>
    <row r="67" spans="1:22" ht="15" hidden="1" customHeight="1" x14ac:dyDescent="0.25">
      <c r="A67" s="12"/>
      <c r="B67" s="27">
        <v>54</v>
      </c>
      <c r="C67" s="20" t="s">
        <v>91</v>
      </c>
      <c r="D67" s="20" t="s">
        <v>24</v>
      </c>
      <c r="E67" s="51">
        <f>E65+E66</f>
        <v>4</v>
      </c>
      <c r="F67" s="51">
        <f>F65+F66</f>
        <v>4</v>
      </c>
      <c r="G67" s="53"/>
      <c r="H67" s="53"/>
      <c r="I67" s="14"/>
      <c r="J67" s="14"/>
      <c r="K67" s="14"/>
      <c r="L67" s="16"/>
      <c r="M67" s="17"/>
      <c r="N67" s="14"/>
      <c r="O67" s="12"/>
      <c r="T67" s="14"/>
      <c r="U67" s="15"/>
      <c r="V67" s="50"/>
    </row>
    <row r="68" spans="1:22" ht="15" hidden="1" customHeight="1" x14ac:dyDescent="0.25">
      <c r="A68" s="12"/>
      <c r="B68" s="27">
        <v>55</v>
      </c>
      <c r="C68" s="20" t="s">
        <v>92</v>
      </c>
      <c r="D68" s="20" t="s">
        <v>93</v>
      </c>
      <c r="E68" s="51">
        <v>2588</v>
      </c>
      <c r="F68" s="51">
        <v>2384</v>
      </c>
      <c r="G68" s="53"/>
      <c r="H68" s="53"/>
      <c r="I68" s="14"/>
      <c r="J68" s="14"/>
      <c r="K68" s="14"/>
      <c r="L68" s="16"/>
      <c r="M68" s="17"/>
      <c r="N68" s="14"/>
      <c r="O68" s="12"/>
      <c r="T68" s="14"/>
      <c r="U68" s="15"/>
      <c r="V68" s="50"/>
    </row>
    <row r="69" spans="1:22" ht="15" hidden="1" customHeight="1" x14ac:dyDescent="0.25">
      <c r="A69" s="12"/>
      <c r="B69" s="27">
        <v>56</v>
      </c>
      <c r="C69" s="20" t="s">
        <v>94</v>
      </c>
      <c r="D69" s="20" t="s">
        <v>93</v>
      </c>
      <c r="E69" s="52">
        <v>236</v>
      </c>
      <c r="F69" s="51">
        <v>236</v>
      </c>
      <c r="G69" s="53"/>
      <c r="H69" s="53"/>
      <c r="I69" s="14"/>
      <c r="J69" s="14"/>
      <c r="K69" s="14"/>
      <c r="L69" s="16"/>
      <c r="M69" s="17"/>
      <c r="N69" s="14"/>
      <c r="O69" s="12"/>
      <c r="T69" s="14"/>
      <c r="U69" s="15"/>
      <c r="V69" s="50"/>
    </row>
    <row r="70" spans="1:22" ht="15" hidden="1" customHeight="1" x14ac:dyDescent="0.25">
      <c r="A70" s="12"/>
      <c r="B70" s="27">
        <v>57</v>
      </c>
      <c r="C70" s="20" t="s">
        <v>95</v>
      </c>
      <c r="D70" s="20" t="s">
        <v>93</v>
      </c>
      <c r="E70" s="51">
        <v>21</v>
      </c>
      <c r="F70" s="51">
        <v>21</v>
      </c>
      <c r="G70" s="53"/>
      <c r="H70" s="53"/>
      <c r="I70" s="14"/>
      <c r="J70" s="14"/>
      <c r="K70" s="14"/>
      <c r="L70" s="16"/>
      <c r="M70" s="17"/>
      <c r="N70" s="14"/>
      <c r="O70" s="12"/>
      <c r="T70" s="14"/>
      <c r="U70" s="15"/>
      <c r="V70" s="50"/>
    </row>
    <row r="71" spans="1:22" ht="15" hidden="1" customHeight="1" x14ac:dyDescent="0.25">
      <c r="A71" s="12"/>
      <c r="B71" s="27">
        <v>58</v>
      </c>
      <c r="C71" s="20" t="s">
        <v>96</v>
      </c>
      <c r="D71" s="40" t="s">
        <v>97</v>
      </c>
      <c r="E71" s="53">
        <v>0</v>
      </c>
      <c r="F71" s="53">
        <v>2</v>
      </c>
      <c r="G71" s="53"/>
      <c r="H71" s="53"/>
      <c r="I71" s="14"/>
      <c r="J71" s="14"/>
      <c r="K71" s="14"/>
      <c r="L71" s="16"/>
      <c r="M71" s="17"/>
      <c r="N71" s="14"/>
      <c r="O71" s="12"/>
      <c r="T71" s="14"/>
      <c r="U71" s="15"/>
      <c r="V71" s="50"/>
    </row>
    <row r="72" spans="1:22" ht="15" hidden="1" customHeight="1" x14ac:dyDescent="0.25">
      <c r="A72" s="12"/>
      <c r="B72" s="27">
        <v>59</v>
      </c>
      <c r="C72" s="20" t="s">
        <v>98</v>
      </c>
      <c r="D72" s="20"/>
      <c r="E72" s="14"/>
      <c r="F72" s="14"/>
      <c r="G72" s="14"/>
      <c r="H72" s="14"/>
      <c r="I72" s="14"/>
      <c r="J72" s="14"/>
      <c r="K72" s="14"/>
      <c r="L72" s="16"/>
      <c r="M72" s="17"/>
      <c r="N72" s="14"/>
      <c r="O72" s="12"/>
      <c r="T72" s="14"/>
      <c r="U72" s="15"/>
      <c r="V72" s="50"/>
    </row>
    <row r="73" spans="1:22" ht="15" hidden="1" customHeight="1" x14ac:dyDescent="0.25">
      <c r="A73" s="12"/>
      <c r="B73" s="48" t="s">
        <v>99</v>
      </c>
      <c r="C73" s="49"/>
      <c r="D73" s="49"/>
      <c r="E73" s="26"/>
      <c r="F73" s="26"/>
      <c r="G73" s="26"/>
      <c r="H73" s="26"/>
      <c r="I73" s="26"/>
      <c r="J73" s="26"/>
      <c r="K73" s="26"/>
      <c r="L73" s="24"/>
      <c r="M73" s="25"/>
      <c r="N73" s="26"/>
      <c r="O73" s="12"/>
      <c r="T73" s="14"/>
      <c r="U73" s="15"/>
      <c r="V73" s="50"/>
    </row>
    <row r="74" spans="1:22" ht="15" hidden="1" customHeight="1" x14ac:dyDescent="0.25">
      <c r="A74" s="12"/>
      <c r="B74" s="27">
        <v>60</v>
      </c>
      <c r="C74" s="20" t="s">
        <v>100</v>
      </c>
      <c r="D74" s="40" t="s">
        <v>101</v>
      </c>
      <c r="E74" s="53"/>
      <c r="F74" s="53">
        <v>36.520000000000003</v>
      </c>
      <c r="G74" s="53"/>
      <c r="H74" s="53"/>
      <c r="I74" s="14"/>
      <c r="J74" s="14"/>
      <c r="K74" s="14"/>
      <c r="L74" s="16"/>
      <c r="M74" s="17"/>
      <c r="N74" s="14"/>
      <c r="O74" s="12"/>
      <c r="T74" s="14"/>
      <c r="U74" s="15"/>
      <c r="V74" s="50"/>
    </row>
    <row r="75" spans="1:22" ht="15" hidden="1" customHeight="1" x14ac:dyDescent="0.25">
      <c r="A75" s="12"/>
      <c r="B75" s="27">
        <v>61</v>
      </c>
      <c r="C75" s="20" t="s">
        <v>102</v>
      </c>
      <c r="D75" s="40" t="s">
        <v>101</v>
      </c>
      <c r="E75" s="53"/>
      <c r="F75" s="53">
        <v>20.02</v>
      </c>
      <c r="G75" s="53"/>
      <c r="H75" s="53"/>
      <c r="I75" s="14"/>
      <c r="J75" s="14"/>
      <c r="K75" s="14"/>
      <c r="L75" s="16"/>
      <c r="M75" s="17"/>
      <c r="N75" s="14"/>
      <c r="O75" s="12"/>
      <c r="T75" s="14"/>
      <c r="U75" s="15"/>
      <c r="V75" s="50"/>
    </row>
    <row r="76" spans="1:22" ht="15" hidden="1" customHeight="1" x14ac:dyDescent="0.25">
      <c r="A76" s="12"/>
      <c r="B76" s="27">
        <v>62</v>
      </c>
      <c r="C76" s="20" t="s">
        <v>103</v>
      </c>
      <c r="D76" s="40" t="s">
        <v>101</v>
      </c>
      <c r="E76" s="53"/>
      <c r="F76" s="53">
        <v>96.08</v>
      </c>
      <c r="G76" s="53"/>
      <c r="H76" s="53"/>
      <c r="I76" s="14"/>
      <c r="J76" s="14"/>
      <c r="K76" s="14"/>
      <c r="L76" s="16"/>
      <c r="M76" s="17"/>
      <c r="N76" s="14"/>
      <c r="O76" s="12"/>
      <c r="T76" s="14"/>
      <c r="U76" s="15"/>
      <c r="V76" s="50"/>
    </row>
    <row r="77" spans="1:22" ht="15" hidden="1" customHeight="1" x14ac:dyDescent="0.25">
      <c r="A77" s="12"/>
      <c r="B77" s="44"/>
      <c r="C77" s="12"/>
      <c r="D77" s="12"/>
      <c r="E77" s="45"/>
      <c r="F77" s="45"/>
      <c r="G77" s="45"/>
      <c r="H77" s="45"/>
      <c r="I77" s="45"/>
      <c r="J77" s="45"/>
      <c r="K77" s="45"/>
      <c r="L77" s="46"/>
      <c r="M77" s="47"/>
      <c r="N77" s="45"/>
      <c r="O77" s="12"/>
    </row>
    <row r="78" spans="1:22" ht="15" hidden="1" customHeight="1" x14ac:dyDescent="0.25">
      <c r="A78" s="12"/>
      <c r="B78" s="54" t="s">
        <v>104</v>
      </c>
      <c r="C78" s="12"/>
      <c r="D78" s="12"/>
      <c r="E78" s="45"/>
      <c r="F78" s="45"/>
      <c r="G78" s="45"/>
      <c r="H78" s="45"/>
      <c r="I78" s="45"/>
      <c r="J78" s="45"/>
      <c r="K78" s="45"/>
      <c r="L78" s="46"/>
      <c r="M78" s="47"/>
      <c r="N78" s="45"/>
      <c r="O78" s="12"/>
    </row>
    <row r="79" spans="1:22" ht="15" customHeight="1" x14ac:dyDescent="0.25">
      <c r="A79" s="12"/>
      <c r="B79" s="49" t="s">
        <v>105</v>
      </c>
      <c r="C79" s="49"/>
      <c r="D79" s="49"/>
      <c r="E79" s="26"/>
      <c r="F79" s="26"/>
      <c r="G79" s="26"/>
      <c r="H79" s="26"/>
      <c r="I79" s="26"/>
      <c r="J79" s="26"/>
      <c r="K79" s="26"/>
      <c r="L79" s="24"/>
      <c r="M79" s="25"/>
      <c r="N79" s="26"/>
      <c r="O79" s="12"/>
    </row>
    <row r="80" spans="1:22" ht="15" customHeight="1" x14ac:dyDescent="0.25">
      <c r="A80" s="12"/>
      <c r="B80" s="13">
        <v>1</v>
      </c>
      <c r="C80" s="42" t="s">
        <v>348</v>
      </c>
      <c r="D80" s="42" t="s">
        <v>107</v>
      </c>
      <c r="E80" s="33">
        <v>380812.76484436489</v>
      </c>
      <c r="F80" s="33">
        <v>351611.02542076539</v>
      </c>
      <c r="G80" s="33">
        <v>369597.56111762888</v>
      </c>
      <c r="H80" s="33">
        <v>398708.80719614914</v>
      </c>
      <c r="I80" s="33">
        <v>392414.49090090487</v>
      </c>
      <c r="J80" s="33"/>
      <c r="K80" s="33"/>
      <c r="L80" s="16"/>
      <c r="M80" s="17" t="s">
        <v>108</v>
      </c>
      <c r="N80" s="14"/>
      <c r="O80" s="12"/>
    </row>
    <row r="81" spans="1:15" ht="15" customHeight="1" x14ac:dyDescent="0.25">
      <c r="A81" s="12"/>
      <c r="B81" s="13">
        <v>2</v>
      </c>
      <c r="C81" s="13" t="s">
        <v>109</v>
      </c>
      <c r="D81" s="42" t="s">
        <v>107</v>
      </c>
      <c r="E81" s="33">
        <v>9198</v>
      </c>
      <c r="F81" s="33">
        <v>1336.8419999989305</v>
      </c>
      <c r="G81" s="33">
        <v>0</v>
      </c>
      <c r="H81" s="33">
        <v>0</v>
      </c>
      <c r="I81" s="33">
        <v>0</v>
      </c>
      <c r="J81" s="33"/>
      <c r="K81" s="80"/>
      <c r="L81" s="16"/>
      <c r="M81" s="17" t="s">
        <v>110</v>
      </c>
      <c r="N81" s="14" t="s">
        <v>111</v>
      </c>
      <c r="O81" s="12"/>
    </row>
    <row r="82" spans="1:15" ht="15" customHeight="1" x14ac:dyDescent="0.25">
      <c r="A82" s="12"/>
      <c r="B82" s="13">
        <v>3</v>
      </c>
      <c r="C82" s="13" t="s">
        <v>112</v>
      </c>
      <c r="D82" s="42" t="s">
        <v>107</v>
      </c>
      <c r="E82" s="33">
        <f>E80+E81</f>
        <v>390010.76484436489</v>
      </c>
      <c r="F82" s="33">
        <f t="shared" ref="F82:I82" si="11">F80+F81</f>
        <v>352947.86742076435</v>
      </c>
      <c r="G82" s="33">
        <f t="shared" si="11"/>
        <v>369597.56111762888</v>
      </c>
      <c r="H82" s="33">
        <f t="shared" si="11"/>
        <v>398708.80719614914</v>
      </c>
      <c r="I82" s="33">
        <f t="shared" si="11"/>
        <v>392414.49090090487</v>
      </c>
      <c r="J82" s="33"/>
      <c r="K82" s="33"/>
      <c r="L82" s="16"/>
      <c r="M82" s="17" t="s">
        <v>113</v>
      </c>
      <c r="N82" s="14"/>
      <c r="O82" s="12"/>
    </row>
    <row r="83" spans="1:15" ht="15" customHeight="1" x14ac:dyDescent="0.25">
      <c r="A83" s="12"/>
      <c r="B83" s="13">
        <v>4</v>
      </c>
      <c r="C83" s="13" t="s">
        <v>114</v>
      </c>
      <c r="D83" s="13" t="s">
        <v>24</v>
      </c>
      <c r="E83" s="33">
        <f>E82</f>
        <v>390010.76484436489</v>
      </c>
      <c r="F83" s="33">
        <f t="shared" ref="F83:I83" si="12">F82</f>
        <v>352947.86742076435</v>
      </c>
      <c r="G83" s="33">
        <f t="shared" si="12"/>
        <v>369597.56111762888</v>
      </c>
      <c r="H83" s="33">
        <f t="shared" si="12"/>
        <v>398708.80719614914</v>
      </c>
      <c r="I83" s="33">
        <f t="shared" si="12"/>
        <v>392414.49090090487</v>
      </c>
      <c r="J83" s="34">
        <f t="shared" ref="J83:K83" si="13">J81+J80</f>
        <v>0</v>
      </c>
      <c r="K83" s="34">
        <f t="shared" si="13"/>
        <v>0</v>
      </c>
      <c r="L83" s="16"/>
      <c r="M83" s="17"/>
      <c r="N83" s="14"/>
      <c r="O83" s="12"/>
    </row>
    <row r="84" spans="1:15" ht="15" customHeight="1" x14ac:dyDescent="0.25">
      <c r="A84" s="12"/>
      <c r="B84" s="13">
        <v>5</v>
      </c>
      <c r="C84" s="13" t="s">
        <v>115</v>
      </c>
      <c r="D84" s="13" t="s">
        <v>24</v>
      </c>
      <c r="E84" s="31">
        <f>IFERROR(E81/E83,0)</f>
        <v>2.3583964416137315E-2</v>
      </c>
      <c r="F84" s="31">
        <f t="shared" ref="F84:K84" si="14">IFERROR(F81/F83,0)</f>
        <v>3.7876471949474157E-3</v>
      </c>
      <c r="G84" s="31">
        <f t="shared" si="14"/>
        <v>0</v>
      </c>
      <c r="H84" s="31">
        <f t="shared" si="14"/>
        <v>0</v>
      </c>
      <c r="I84" s="31">
        <f t="shared" si="14"/>
        <v>0</v>
      </c>
      <c r="J84" s="32">
        <f t="shared" si="14"/>
        <v>0</v>
      </c>
      <c r="K84" s="32">
        <f t="shared" si="14"/>
        <v>0</v>
      </c>
      <c r="L84" s="16"/>
      <c r="M84" s="17"/>
      <c r="N84" s="14"/>
      <c r="O84" s="12"/>
    </row>
    <row r="85" spans="1:15" ht="15" customHeight="1" x14ac:dyDescent="0.25">
      <c r="A85" s="12"/>
      <c r="B85" s="13">
        <v>6</v>
      </c>
      <c r="C85" s="13" t="s">
        <v>116</v>
      </c>
      <c r="D85" s="55" t="s">
        <v>24</v>
      </c>
      <c r="E85" s="76">
        <f>E83/Labour!E18</f>
        <v>8.274001150783461E-2</v>
      </c>
      <c r="F85" s="76" t="s">
        <v>349</v>
      </c>
      <c r="G85" s="76" t="s">
        <v>349</v>
      </c>
      <c r="H85" s="76" t="s">
        <v>349</v>
      </c>
      <c r="I85" s="76" t="s">
        <v>349</v>
      </c>
      <c r="J85" s="57">
        <f>IFERROR(IF(ISBLANK(#REF!),(J83*1000000)/#REF!,(J83*1000000)/#REF!),0)</f>
        <v>0</v>
      </c>
      <c r="K85" s="57">
        <f>IFERROR(IF(ISBLANK(#REF!),(K83*1000000)/#REF!,(K83*1000000)/#REF!),0)</f>
        <v>0</v>
      </c>
      <c r="L85" s="16"/>
      <c r="M85" s="17"/>
      <c r="N85" s="14"/>
      <c r="O85" s="12"/>
    </row>
    <row r="86" spans="1:15" ht="15" customHeight="1" x14ac:dyDescent="0.25">
      <c r="A86" s="12"/>
      <c r="B86" s="13">
        <v>7</v>
      </c>
      <c r="C86" s="13" t="s">
        <v>117</v>
      </c>
      <c r="D86" s="42" t="s">
        <v>107</v>
      </c>
      <c r="E86" s="33">
        <f>50458.511+3374.972</f>
        <v>53833.483</v>
      </c>
      <c r="F86" s="33">
        <v>52564.811999999998</v>
      </c>
      <c r="G86" s="33">
        <v>52189.930999999997</v>
      </c>
      <c r="H86" s="33">
        <v>53807</v>
      </c>
      <c r="I86" s="33">
        <v>52288.542000000001</v>
      </c>
      <c r="J86" s="33">
        <f>50379152/1000</f>
        <v>50379.152000000002</v>
      </c>
      <c r="K86" s="33"/>
      <c r="L86" s="16" t="s">
        <v>118</v>
      </c>
      <c r="M86" s="17" t="s">
        <v>113</v>
      </c>
      <c r="N86" s="14"/>
      <c r="O86" s="12"/>
    </row>
    <row r="87" spans="1:15" ht="15" customHeight="1" x14ac:dyDescent="0.25">
      <c r="A87" s="12"/>
      <c r="B87" s="13">
        <v>8</v>
      </c>
      <c r="C87" s="13" t="s">
        <v>119</v>
      </c>
      <c r="D87" s="42" t="s">
        <v>107</v>
      </c>
      <c r="E87" s="33">
        <v>2555.2869999999998</v>
      </c>
      <c r="F87" s="33">
        <v>371.34500000000003</v>
      </c>
      <c r="G87" s="33">
        <v>0</v>
      </c>
      <c r="H87" s="33">
        <v>0</v>
      </c>
      <c r="I87" s="33">
        <v>0</v>
      </c>
      <c r="J87" s="33">
        <v>0</v>
      </c>
      <c r="K87" s="33">
        <v>0</v>
      </c>
      <c r="L87" s="33">
        <v>0</v>
      </c>
      <c r="M87" s="17" t="s">
        <v>113</v>
      </c>
      <c r="N87" s="14"/>
      <c r="O87" s="12"/>
    </row>
    <row r="88" spans="1:15" ht="15" customHeight="1" x14ac:dyDescent="0.25">
      <c r="A88" s="12"/>
      <c r="B88" s="13">
        <v>9</v>
      </c>
      <c r="C88" s="13" t="s">
        <v>120</v>
      </c>
      <c r="D88" s="42" t="s">
        <v>107</v>
      </c>
      <c r="E88" s="33">
        <f>E86+E87</f>
        <v>56388.77</v>
      </c>
      <c r="F88" s="33">
        <f t="shared" ref="F88:K88" si="15">F86+F87</f>
        <v>52936.156999999999</v>
      </c>
      <c r="G88" s="33">
        <f t="shared" si="15"/>
        <v>52189.930999999997</v>
      </c>
      <c r="H88" s="33">
        <f t="shared" si="15"/>
        <v>53807</v>
      </c>
      <c r="I88" s="33">
        <f t="shared" si="15"/>
        <v>52288.542000000001</v>
      </c>
      <c r="J88" s="34">
        <f t="shared" si="15"/>
        <v>50379.152000000002</v>
      </c>
      <c r="K88" s="34">
        <f t="shared" si="15"/>
        <v>0</v>
      </c>
      <c r="L88" s="16"/>
      <c r="M88" s="17"/>
      <c r="N88" s="14"/>
      <c r="O88" s="12"/>
    </row>
    <row r="89" spans="1:15" ht="15" customHeight="1" x14ac:dyDescent="0.25">
      <c r="A89" s="12"/>
      <c r="B89" s="13">
        <v>10</v>
      </c>
      <c r="C89" s="13" t="s">
        <v>121</v>
      </c>
      <c r="D89" s="13" t="s">
        <v>24</v>
      </c>
      <c r="E89" s="31">
        <f>IFERROR(E87/E88,0)</f>
        <v>4.5315530024861335E-2</v>
      </c>
      <c r="F89" s="31">
        <f t="shared" ref="F89:K89" si="16">IFERROR(F87/F88,0)</f>
        <v>7.0149595483480227E-3</v>
      </c>
      <c r="G89" s="31">
        <f t="shared" si="16"/>
        <v>0</v>
      </c>
      <c r="H89" s="31">
        <f t="shared" si="16"/>
        <v>0</v>
      </c>
      <c r="I89" s="31">
        <f t="shared" si="16"/>
        <v>0</v>
      </c>
      <c r="J89" s="32">
        <f t="shared" si="16"/>
        <v>0</v>
      </c>
      <c r="K89" s="32">
        <f t="shared" si="16"/>
        <v>0</v>
      </c>
      <c r="L89" s="16"/>
      <c r="M89" s="17"/>
      <c r="N89" s="14"/>
      <c r="O89" s="12"/>
    </row>
    <row r="90" spans="1:15" ht="15" customHeight="1" x14ac:dyDescent="0.25">
      <c r="A90" s="12"/>
      <c r="B90" s="13">
        <v>11</v>
      </c>
      <c r="C90" s="13" t="s">
        <v>122</v>
      </c>
      <c r="D90" s="13" t="s">
        <v>24</v>
      </c>
      <c r="E90" s="76">
        <f>E88*1000/Labour!E18</f>
        <v>11.962765901024463</v>
      </c>
      <c r="F90" s="76" t="s">
        <v>349</v>
      </c>
      <c r="G90" s="76" t="s">
        <v>349</v>
      </c>
      <c r="H90" s="76" t="s">
        <v>349</v>
      </c>
      <c r="I90" s="76" t="s">
        <v>349</v>
      </c>
      <c r="J90" s="57">
        <f>IFERROR(IF(ISBLANK(#REF!),(J86*1000)/#REF!,(J86*1000)/#REF!),0)</f>
        <v>0</v>
      </c>
      <c r="K90" s="57">
        <f>IFERROR(IF(ISBLANK(#REF!),(K86*1000)/#REF!,(K86*1000)/#REF!),0)</f>
        <v>0</v>
      </c>
      <c r="L90" s="16"/>
      <c r="M90" s="17"/>
      <c r="N90" s="14"/>
      <c r="O90" s="12"/>
    </row>
    <row r="91" spans="1:15" ht="15" customHeight="1" x14ac:dyDescent="0.25">
      <c r="A91" s="12"/>
      <c r="B91" s="13">
        <v>12</v>
      </c>
      <c r="C91" s="13" t="s">
        <v>123</v>
      </c>
      <c r="D91" s="13" t="s">
        <v>24</v>
      </c>
      <c r="E91" s="33">
        <v>0</v>
      </c>
      <c r="F91" s="33">
        <v>0</v>
      </c>
      <c r="G91" s="33">
        <v>0</v>
      </c>
      <c r="H91" s="33">
        <v>0</v>
      </c>
      <c r="I91" s="33">
        <v>0</v>
      </c>
      <c r="J91" s="34">
        <f t="shared" ref="J91:K91" si="17">J86*3.6</f>
        <v>181364.94720000002</v>
      </c>
      <c r="K91" s="34">
        <f t="shared" si="17"/>
        <v>0</v>
      </c>
      <c r="L91" s="16"/>
      <c r="M91" s="17"/>
      <c r="N91" s="14"/>
      <c r="O91" s="12"/>
    </row>
    <row r="92" spans="1:15" ht="15" customHeight="1" x14ac:dyDescent="0.25">
      <c r="A92" s="12"/>
      <c r="B92" s="13">
        <v>13</v>
      </c>
      <c r="C92" s="13" t="s">
        <v>124</v>
      </c>
      <c r="D92" s="13" t="s">
        <v>24</v>
      </c>
      <c r="E92" s="33">
        <f>E83+E91</f>
        <v>390010.76484436489</v>
      </c>
      <c r="F92" s="33">
        <f t="shared" ref="F92:K92" si="18">F83+F91</f>
        <v>352947.86742076435</v>
      </c>
      <c r="G92" s="33">
        <f t="shared" si="18"/>
        <v>369597.56111762888</v>
      </c>
      <c r="H92" s="33">
        <f t="shared" si="18"/>
        <v>398708.80719614914</v>
      </c>
      <c r="I92" s="33">
        <f t="shared" si="18"/>
        <v>392414.49090090487</v>
      </c>
      <c r="J92" s="34">
        <f t="shared" si="18"/>
        <v>181364.94720000002</v>
      </c>
      <c r="K92" s="34">
        <f t="shared" si="18"/>
        <v>0</v>
      </c>
      <c r="L92" s="16"/>
      <c r="M92" s="17"/>
      <c r="N92" s="14"/>
      <c r="O92" s="12"/>
    </row>
    <row r="93" spans="1:15" ht="15" customHeight="1" x14ac:dyDescent="0.25">
      <c r="A93" s="12"/>
      <c r="B93" s="13">
        <v>14</v>
      </c>
      <c r="C93" s="13" t="s">
        <v>125</v>
      </c>
      <c r="D93" s="13" t="s">
        <v>24</v>
      </c>
      <c r="E93" s="76">
        <f>E92/Labour!E18</f>
        <v>8.274001150783461E-2</v>
      </c>
      <c r="F93" s="76" t="s">
        <v>349</v>
      </c>
      <c r="G93" s="76" t="s">
        <v>349</v>
      </c>
      <c r="H93" s="76" t="s">
        <v>349</v>
      </c>
      <c r="I93" s="76" t="s">
        <v>349</v>
      </c>
      <c r="J93" s="57">
        <f>IFERROR(IF(ISBLANK(#REF!),(J92*1000000)/#REF!,(J92*1000000)/#REF!),0)</f>
        <v>0</v>
      </c>
      <c r="K93" s="57">
        <f>IFERROR(IF(ISBLANK(#REF!),(K92*1000000)/#REF!,(K92*1000000)/#REF!),0)</f>
        <v>0</v>
      </c>
      <c r="L93" s="16"/>
      <c r="M93" s="17"/>
      <c r="N93" s="14"/>
      <c r="O93" s="12"/>
    </row>
    <row r="94" spans="1:15" ht="15" customHeight="1" x14ac:dyDescent="0.25">
      <c r="A94" s="12"/>
      <c r="B94" s="49" t="s">
        <v>126</v>
      </c>
      <c r="C94" s="49"/>
      <c r="D94" s="49"/>
      <c r="E94" s="26"/>
      <c r="F94" s="26"/>
      <c r="G94" s="26"/>
      <c r="H94" s="26"/>
      <c r="I94" s="26"/>
      <c r="J94" s="26"/>
      <c r="K94" s="26"/>
      <c r="L94" s="24"/>
      <c r="M94" s="25"/>
      <c r="N94" s="26"/>
      <c r="O94" s="12"/>
    </row>
    <row r="95" spans="1:15" ht="15" customHeight="1" x14ac:dyDescent="0.25">
      <c r="A95" s="12"/>
      <c r="B95" s="13">
        <v>1</v>
      </c>
      <c r="C95" s="13" t="s">
        <v>127</v>
      </c>
      <c r="D95" s="13" t="s">
        <v>128</v>
      </c>
      <c r="E95" s="33">
        <v>21220.824751501958</v>
      </c>
      <c r="F95" s="33">
        <v>18958</v>
      </c>
      <c r="G95" s="33">
        <v>14562</v>
      </c>
      <c r="H95" s="33">
        <v>16437</v>
      </c>
      <c r="I95" s="33">
        <v>16657</v>
      </c>
      <c r="J95" s="82">
        <v>16527</v>
      </c>
      <c r="K95" s="82">
        <v>14217</v>
      </c>
      <c r="L95" s="58"/>
      <c r="M95" s="14" t="s">
        <v>129</v>
      </c>
      <c r="N95" s="14" t="s">
        <v>130</v>
      </c>
      <c r="O95" s="12"/>
    </row>
    <row r="96" spans="1:15" ht="15" customHeight="1" x14ac:dyDescent="0.25">
      <c r="A96" s="12"/>
      <c r="B96" s="13">
        <v>2</v>
      </c>
      <c r="C96" s="13" t="s">
        <v>131</v>
      </c>
      <c r="D96" s="13" t="s">
        <v>128</v>
      </c>
      <c r="E96" s="33">
        <v>52477.149920000003</v>
      </c>
      <c r="F96" s="33">
        <v>55325</v>
      </c>
      <c r="G96" s="82">
        <v>52234</v>
      </c>
      <c r="H96" s="82">
        <v>55959</v>
      </c>
      <c r="I96" s="82">
        <v>54380</v>
      </c>
      <c r="J96" s="82">
        <v>47860</v>
      </c>
      <c r="K96" s="82">
        <v>48467</v>
      </c>
      <c r="L96" s="16"/>
      <c r="M96" s="14" t="s">
        <v>132</v>
      </c>
      <c r="N96" s="14" t="s">
        <v>130</v>
      </c>
      <c r="O96" s="12"/>
    </row>
    <row r="97" spans="1:18" ht="15" customHeight="1" x14ac:dyDescent="0.25">
      <c r="A97" s="12"/>
      <c r="B97" s="13">
        <v>3</v>
      </c>
      <c r="C97" s="13" t="s">
        <v>133</v>
      </c>
      <c r="D97" s="13" t="s">
        <v>128</v>
      </c>
      <c r="E97" s="35">
        <v>53280.184038919579</v>
      </c>
      <c r="F97" s="35">
        <v>48711.752670908805</v>
      </c>
      <c r="G97" s="33">
        <v>42817</v>
      </c>
      <c r="H97" s="33">
        <v>46883</v>
      </c>
      <c r="I97" s="33">
        <v>50774</v>
      </c>
      <c r="J97" s="33">
        <v>47669</v>
      </c>
      <c r="K97" s="33">
        <v>42562</v>
      </c>
      <c r="L97" s="16"/>
      <c r="M97" s="14" t="s">
        <v>134</v>
      </c>
      <c r="N97" s="14" t="s">
        <v>130</v>
      </c>
      <c r="O97" s="12"/>
    </row>
    <row r="98" spans="1:18" ht="15" customHeight="1" x14ac:dyDescent="0.25">
      <c r="A98" s="12"/>
      <c r="B98" s="13">
        <v>4</v>
      </c>
      <c r="C98" s="13" t="s">
        <v>135</v>
      </c>
      <c r="D98" s="13" t="s">
        <v>128</v>
      </c>
      <c r="E98" s="35">
        <v>6248.2949753799394</v>
      </c>
      <c r="F98" s="35">
        <v>6343.842515197568</v>
      </c>
      <c r="G98" s="35">
        <v>1347.9164000000001</v>
      </c>
      <c r="H98" s="33">
        <v>540</v>
      </c>
      <c r="I98" s="33">
        <v>384</v>
      </c>
      <c r="J98" s="33"/>
      <c r="K98" s="33"/>
      <c r="L98" s="16"/>
      <c r="M98" s="14"/>
      <c r="N98" s="14"/>
      <c r="O98" s="12"/>
    </row>
    <row r="99" spans="1:18" ht="15" customHeight="1" x14ac:dyDescent="0.25">
      <c r="A99" s="12"/>
      <c r="B99" s="13">
        <v>5</v>
      </c>
      <c r="C99" s="13" t="s">
        <v>136</v>
      </c>
      <c r="D99" s="13" t="s">
        <v>128</v>
      </c>
      <c r="E99" s="35">
        <v>14707.043046965173</v>
      </c>
      <c r="F99" s="35">
        <v>12452.931909899999</v>
      </c>
      <c r="G99" s="35">
        <v>11358.647384572898</v>
      </c>
      <c r="H99" s="33">
        <v>13842</v>
      </c>
      <c r="I99" s="33">
        <v>13655</v>
      </c>
      <c r="J99" s="33"/>
      <c r="K99" s="33"/>
      <c r="L99" s="16"/>
      <c r="M99" s="14"/>
      <c r="N99" s="14"/>
      <c r="O99" s="12"/>
    </row>
    <row r="100" spans="1:18" ht="15" customHeight="1" x14ac:dyDescent="0.25">
      <c r="A100" s="12"/>
      <c r="B100" s="13">
        <v>6</v>
      </c>
      <c r="C100" s="13" t="s">
        <v>137</v>
      </c>
      <c r="D100" s="13" t="s">
        <v>128</v>
      </c>
      <c r="E100" s="35">
        <v>265.48672915684392</v>
      </c>
      <c r="F100" s="35">
        <v>161.45225063999999</v>
      </c>
      <c r="G100" s="35">
        <v>1855.0623098703995</v>
      </c>
      <c r="H100" s="33">
        <v>2055</v>
      </c>
      <c r="I100" s="33">
        <v>2618</v>
      </c>
      <c r="J100" s="33"/>
      <c r="K100" s="33"/>
      <c r="L100" s="16"/>
      <c r="M100" s="14"/>
      <c r="N100" s="14"/>
      <c r="O100" s="12"/>
    </row>
    <row r="101" spans="1:18" ht="15" customHeight="1" x14ac:dyDescent="0.25">
      <c r="A101" s="12"/>
      <c r="B101" s="13">
        <v>7</v>
      </c>
      <c r="C101" s="13" t="s">
        <v>138</v>
      </c>
      <c r="D101" s="13" t="s">
        <v>128</v>
      </c>
      <c r="E101" s="35">
        <v>19190.57601939893</v>
      </c>
      <c r="F101" s="35">
        <v>20002.991419141763</v>
      </c>
      <c r="G101" s="35">
        <v>11414.762739817477</v>
      </c>
      <c r="H101" s="33">
        <f>11642+77</f>
        <v>11719</v>
      </c>
      <c r="I101" s="33">
        <f>11452+102</f>
        <v>11554</v>
      </c>
      <c r="J101" s="33"/>
      <c r="K101" s="33"/>
      <c r="L101" s="16"/>
      <c r="M101" s="14"/>
      <c r="N101" s="14"/>
      <c r="O101" s="12"/>
    </row>
    <row r="102" spans="1:18" ht="15" customHeight="1" x14ac:dyDescent="0.25">
      <c r="A102" s="12"/>
      <c r="B102" s="13">
        <v>8</v>
      </c>
      <c r="C102" s="13" t="s">
        <v>139</v>
      </c>
      <c r="D102" s="13" t="s">
        <v>128</v>
      </c>
      <c r="E102" s="35">
        <v>364.96067400000004</v>
      </c>
      <c r="F102" s="35">
        <v>347.03493883415337</v>
      </c>
      <c r="G102" s="35">
        <v>422</v>
      </c>
      <c r="H102" s="33">
        <v>544</v>
      </c>
      <c r="I102" s="33">
        <v>372</v>
      </c>
      <c r="J102" s="33"/>
      <c r="K102" s="33"/>
      <c r="L102" s="16"/>
      <c r="M102" s="14"/>
      <c r="N102" s="14"/>
      <c r="O102" s="12"/>
    </row>
    <row r="103" spans="1:18" ht="15" customHeight="1" x14ac:dyDescent="0.25">
      <c r="A103" s="12"/>
      <c r="B103" s="13">
        <v>9</v>
      </c>
      <c r="C103" s="13" t="s">
        <v>140</v>
      </c>
      <c r="D103" s="13" t="s">
        <v>128</v>
      </c>
      <c r="E103" s="35">
        <v>1062.8354541192716</v>
      </c>
      <c r="F103" s="35">
        <v>1656.9008022603164</v>
      </c>
      <c r="G103" s="35">
        <v>2171</v>
      </c>
      <c r="H103" s="33">
        <v>3843</v>
      </c>
      <c r="I103" s="33">
        <v>3597</v>
      </c>
      <c r="J103" s="33"/>
      <c r="K103" s="33"/>
      <c r="L103" s="16"/>
      <c r="M103" s="14"/>
      <c r="N103" s="14"/>
      <c r="O103" s="12"/>
    </row>
    <row r="104" spans="1:18" ht="15" customHeight="1" x14ac:dyDescent="0.25">
      <c r="A104" s="12"/>
      <c r="B104" s="13">
        <v>10</v>
      </c>
      <c r="C104" s="13" t="s">
        <v>141</v>
      </c>
      <c r="D104" s="13" t="s">
        <v>128</v>
      </c>
      <c r="E104" s="35">
        <v>4074.829142709521</v>
      </c>
      <c r="F104" s="35">
        <v>2273.8777284611274</v>
      </c>
      <c r="G104" s="35">
        <v>256.68072810039996</v>
      </c>
      <c r="H104" s="33">
        <v>1388</v>
      </c>
      <c r="I104" s="33">
        <v>2217</v>
      </c>
      <c r="J104" s="33"/>
      <c r="K104" s="33"/>
      <c r="L104" s="16"/>
      <c r="M104" s="14"/>
      <c r="N104" s="14"/>
      <c r="O104" s="12"/>
    </row>
    <row r="105" spans="1:18" ht="15" customHeight="1" x14ac:dyDescent="0.25">
      <c r="A105" s="12"/>
      <c r="B105" s="13">
        <v>11</v>
      </c>
      <c r="C105" s="13" t="s">
        <v>142</v>
      </c>
      <c r="D105" s="13" t="s">
        <v>128</v>
      </c>
      <c r="E105" s="35">
        <v>3161.2299803287051</v>
      </c>
      <c r="F105" s="35">
        <v>2893.8560834873711</v>
      </c>
      <c r="G105" s="35">
        <v>2764.521733387377</v>
      </c>
      <c r="H105" s="33">
        <v>4035</v>
      </c>
      <c r="I105" s="33">
        <v>4740</v>
      </c>
      <c r="J105" s="33"/>
      <c r="K105" s="33"/>
      <c r="L105" s="16"/>
      <c r="M105" s="14"/>
      <c r="N105" s="14"/>
      <c r="O105" s="12"/>
    </row>
    <row r="106" spans="1:18" ht="15" customHeight="1" x14ac:dyDescent="0.25">
      <c r="A106" s="12"/>
      <c r="B106" s="13">
        <v>12</v>
      </c>
      <c r="C106" s="13" t="s">
        <v>143</v>
      </c>
      <c r="D106" s="13" t="s">
        <v>128</v>
      </c>
      <c r="E106" s="35">
        <v>16385.056990363271</v>
      </c>
      <c r="F106" s="35">
        <v>15008.732820264044</v>
      </c>
      <c r="G106" s="35">
        <v>20517.699524030038</v>
      </c>
      <c r="H106" s="33">
        <v>19926</v>
      </c>
      <c r="I106" s="33">
        <v>23019</v>
      </c>
      <c r="J106" s="33"/>
      <c r="K106" s="33"/>
      <c r="L106" s="16"/>
      <c r="M106" s="14"/>
      <c r="N106" s="14"/>
      <c r="O106" s="12"/>
      <c r="Q106" s="59"/>
      <c r="R106" s="59"/>
    </row>
    <row r="107" spans="1:18" ht="15" customHeight="1" x14ac:dyDescent="0.25">
      <c r="A107" s="12"/>
      <c r="B107" s="13">
        <v>13</v>
      </c>
      <c r="C107" s="13" t="s">
        <v>350</v>
      </c>
      <c r="D107" s="13"/>
      <c r="E107" s="35">
        <v>6260.5239854559995</v>
      </c>
      <c r="F107" s="35">
        <v>6528.3588784600306</v>
      </c>
      <c r="G107" s="35">
        <v>5270.1391904673255</v>
      </c>
      <c r="H107" s="33">
        <v>5428</v>
      </c>
      <c r="I107" s="33">
        <v>5275</v>
      </c>
      <c r="J107" s="33"/>
      <c r="K107" s="33"/>
      <c r="L107" s="16"/>
      <c r="M107" s="14"/>
      <c r="N107" s="14"/>
      <c r="O107" s="12"/>
      <c r="Q107" s="59"/>
      <c r="R107" s="59"/>
    </row>
    <row r="108" spans="1:18" ht="15" customHeight="1" x14ac:dyDescent="0.25">
      <c r="A108" s="12"/>
      <c r="B108" s="13">
        <v>14</v>
      </c>
      <c r="C108" s="13" t="s">
        <v>351</v>
      </c>
      <c r="D108" s="13"/>
      <c r="E108" s="35">
        <v>2780.1717925438907</v>
      </c>
      <c r="F108" s="35" t="s">
        <v>45</v>
      </c>
      <c r="G108" s="35" t="s">
        <v>45</v>
      </c>
      <c r="H108" s="35" t="s">
        <v>45</v>
      </c>
      <c r="I108" s="35" t="s">
        <v>45</v>
      </c>
      <c r="J108" s="33"/>
      <c r="K108" s="33"/>
      <c r="L108" s="16"/>
      <c r="M108" s="14"/>
      <c r="N108" s="14"/>
      <c r="O108" s="12"/>
      <c r="Q108" s="59"/>
      <c r="R108" s="59"/>
    </row>
    <row r="109" spans="1:18" ht="15" customHeight="1" x14ac:dyDescent="0.25">
      <c r="A109" s="12"/>
      <c r="B109" s="13">
        <v>15</v>
      </c>
      <c r="C109" s="13" t="s">
        <v>144</v>
      </c>
      <c r="D109" s="13" t="s">
        <v>128</v>
      </c>
      <c r="E109" s="33">
        <f>SUM(E95:E97)</f>
        <v>126978.15871042153</v>
      </c>
      <c r="F109" s="33">
        <f t="shared" ref="F109:I109" si="19">SUM(F95:F97)</f>
        <v>122994.75267090881</v>
      </c>
      <c r="G109" s="33">
        <f t="shared" si="19"/>
        <v>109613</v>
      </c>
      <c r="H109" s="33">
        <f t="shared" si="19"/>
        <v>119279</v>
      </c>
      <c r="I109" s="33">
        <f t="shared" si="19"/>
        <v>121811</v>
      </c>
      <c r="J109" s="82">
        <v>112056</v>
      </c>
      <c r="K109" s="82">
        <v>105246</v>
      </c>
      <c r="L109" s="16"/>
      <c r="M109" s="41" t="s">
        <v>145</v>
      </c>
      <c r="N109" s="14" t="s">
        <v>130</v>
      </c>
      <c r="O109" s="12"/>
    </row>
    <row r="110" spans="1:18" ht="15" customHeight="1" x14ac:dyDescent="0.25">
      <c r="A110" s="12"/>
      <c r="B110" s="13">
        <v>16</v>
      </c>
      <c r="C110" s="13" t="s">
        <v>146</v>
      </c>
      <c r="D110" s="40" t="s">
        <v>59</v>
      </c>
      <c r="E110" s="76">
        <f>E109/Labour!E19</f>
        <v>2.7310795838069783E-2</v>
      </c>
      <c r="F110" s="76" t="s">
        <v>352</v>
      </c>
      <c r="G110" s="76" t="s">
        <v>352</v>
      </c>
      <c r="H110" s="76" t="s">
        <v>352</v>
      </c>
      <c r="I110" s="76" t="s">
        <v>352</v>
      </c>
      <c r="J110" s="57">
        <f>IFERROR(IF(ISBLANK(#REF!),(J109*1000)/#REF!,(J109*1000)/#REF!),0)</f>
        <v>0</v>
      </c>
      <c r="K110" s="57">
        <f>IFERROR(IF(ISBLANK(#REF!),(K109*1000)/#REF!,(K109*1000)/#REF!),0)</f>
        <v>0</v>
      </c>
      <c r="L110" s="16"/>
      <c r="M110" s="17"/>
      <c r="N110" s="14"/>
      <c r="O110" s="12"/>
    </row>
    <row r="111" spans="1:18" ht="15" customHeight="1" x14ac:dyDescent="0.25">
      <c r="A111" s="12"/>
      <c r="B111" s="13">
        <v>17</v>
      </c>
      <c r="C111" s="13" t="s">
        <v>147</v>
      </c>
      <c r="D111" s="40" t="s">
        <v>59</v>
      </c>
      <c r="E111" s="33" t="s">
        <v>353</v>
      </c>
      <c r="F111" s="33" t="s">
        <v>353</v>
      </c>
      <c r="G111" s="33" t="s">
        <v>353</v>
      </c>
      <c r="H111" s="33" t="s">
        <v>353</v>
      </c>
      <c r="I111" s="33" t="s">
        <v>353</v>
      </c>
      <c r="J111" s="33"/>
      <c r="K111" s="33"/>
      <c r="L111" s="16"/>
      <c r="M111" s="17" t="s">
        <v>149</v>
      </c>
      <c r="N111" s="14"/>
      <c r="O111" s="12"/>
    </row>
    <row r="112" spans="1:18" ht="15" customHeight="1" x14ac:dyDescent="0.25">
      <c r="A112" s="12"/>
      <c r="B112" s="13">
        <v>18</v>
      </c>
      <c r="C112" s="13" t="s">
        <v>150</v>
      </c>
      <c r="D112" s="40" t="s">
        <v>59</v>
      </c>
      <c r="E112" s="86" t="s">
        <v>353</v>
      </c>
      <c r="F112" s="86" t="s">
        <v>353</v>
      </c>
      <c r="G112" s="86" t="s">
        <v>353</v>
      </c>
      <c r="H112" s="86" t="s">
        <v>353</v>
      </c>
      <c r="I112" s="86" t="s">
        <v>353</v>
      </c>
      <c r="J112" s="86"/>
      <c r="K112" s="86"/>
      <c r="L112" s="16"/>
      <c r="M112" s="17" t="s">
        <v>149</v>
      </c>
      <c r="N112" s="14"/>
      <c r="O112" s="12"/>
    </row>
    <row r="113" spans="1:15" ht="15" customHeight="1" x14ac:dyDescent="0.25">
      <c r="A113" s="12"/>
      <c r="B113" s="13">
        <v>19</v>
      </c>
      <c r="C113" s="13" t="s">
        <v>399</v>
      </c>
      <c r="D113" s="40"/>
      <c r="E113" s="86">
        <f>492625/1000</f>
        <v>492.625</v>
      </c>
      <c r="F113" s="86">
        <f>457592/1000</f>
        <v>457.59199999999998</v>
      </c>
      <c r="G113" s="86">
        <f>463149/1000</f>
        <v>463.149</v>
      </c>
      <c r="H113" s="86" t="s">
        <v>45</v>
      </c>
      <c r="I113" s="86" t="s">
        <v>45</v>
      </c>
      <c r="J113" s="97"/>
      <c r="K113" s="97"/>
      <c r="L113" s="16"/>
      <c r="M113" s="17"/>
      <c r="N113" s="14"/>
      <c r="O113" s="12"/>
    </row>
    <row r="114" spans="1:15" ht="20.25" customHeight="1" x14ac:dyDescent="0.25">
      <c r="A114" s="12"/>
      <c r="B114" s="4"/>
      <c r="C114" s="5"/>
      <c r="D114" s="6"/>
      <c r="E114" s="7"/>
      <c r="F114" s="7"/>
      <c r="G114" s="8"/>
      <c r="H114" s="8" t="s">
        <v>151</v>
      </c>
      <c r="I114" s="8" t="s">
        <v>151</v>
      </c>
      <c r="J114" s="8" t="s">
        <v>151</v>
      </c>
      <c r="K114" s="8" t="s">
        <v>151</v>
      </c>
      <c r="L114" s="9"/>
      <c r="M114" s="10"/>
      <c r="N114" s="7"/>
      <c r="O114" s="4"/>
    </row>
    <row r="115" spans="1:15" ht="15" customHeight="1" x14ac:dyDescent="0.25">
      <c r="H115" s="63" t="s">
        <v>151</v>
      </c>
      <c r="I115" s="63" t="s">
        <v>151</v>
      </c>
      <c r="J115" s="63" t="s">
        <v>151</v>
      </c>
      <c r="K115" s="63" t="s">
        <v>151</v>
      </c>
      <c r="L115" s="64"/>
      <c r="M115" s="62"/>
      <c r="N115" s="62"/>
    </row>
    <row r="116" spans="1:15" ht="15" customHeight="1" x14ac:dyDescent="0.25">
      <c r="H116" s="63" t="s">
        <v>151</v>
      </c>
      <c r="I116" s="63" t="s">
        <v>151</v>
      </c>
      <c r="J116" s="63" t="s">
        <v>151</v>
      </c>
      <c r="K116" s="63" t="s">
        <v>151</v>
      </c>
      <c r="L116" s="64"/>
      <c r="M116" s="62"/>
      <c r="N116" s="62"/>
    </row>
    <row r="117" spans="1:15" ht="15" customHeight="1" x14ac:dyDescent="0.25">
      <c r="H117" s="63" t="s">
        <v>151</v>
      </c>
      <c r="I117" s="63" t="s">
        <v>151</v>
      </c>
      <c r="J117" s="63" t="s">
        <v>151</v>
      </c>
      <c r="K117" s="63" t="s">
        <v>151</v>
      </c>
      <c r="L117" s="64"/>
      <c r="M117" s="62"/>
      <c r="N117" s="62"/>
    </row>
    <row r="118" spans="1:15" ht="15" customHeight="1" x14ac:dyDescent="0.25">
      <c r="H118" s="63" t="s">
        <v>151</v>
      </c>
      <c r="I118" s="63" t="s">
        <v>151</v>
      </c>
      <c r="J118" s="63" t="s">
        <v>151</v>
      </c>
      <c r="K118" s="63" t="s">
        <v>151</v>
      </c>
      <c r="L118" s="64"/>
      <c r="M118" s="62"/>
      <c r="N118" s="62"/>
    </row>
    <row r="119" spans="1:15" ht="15" customHeight="1" x14ac:dyDescent="0.25">
      <c r="H119" s="63" t="s">
        <v>151</v>
      </c>
      <c r="I119" s="63" t="s">
        <v>151</v>
      </c>
      <c r="J119" s="63" t="s">
        <v>151</v>
      </c>
      <c r="K119" s="63" t="s">
        <v>151</v>
      </c>
      <c r="M119" s="62"/>
      <c r="N119" s="62"/>
    </row>
    <row r="120" spans="1:15" ht="15" customHeight="1" x14ac:dyDescent="0.25">
      <c r="M120" s="62"/>
      <c r="N120" s="62"/>
    </row>
    <row r="121" spans="1:15" ht="15" customHeight="1" x14ac:dyDescent="0.25">
      <c r="M121" s="62"/>
      <c r="N121" s="62"/>
    </row>
    <row r="122" spans="1:15" ht="15" customHeight="1" x14ac:dyDescent="0.25">
      <c r="M122" s="62"/>
      <c r="N122" s="62"/>
    </row>
    <row r="123" spans="1:15" ht="15" customHeight="1" x14ac:dyDescent="0.25">
      <c r="M123" s="62"/>
      <c r="N123" s="62"/>
    </row>
    <row r="124" spans="1:15" ht="15" customHeight="1" x14ac:dyDescent="0.25">
      <c r="M124" s="62"/>
      <c r="N124" s="62"/>
    </row>
    <row r="125" spans="1:15" ht="15" customHeight="1" x14ac:dyDescent="0.25">
      <c r="M125" s="62"/>
      <c r="N125" s="62"/>
    </row>
    <row r="126" spans="1:15" ht="15" customHeight="1" x14ac:dyDescent="0.25">
      <c r="M126" s="62"/>
      <c r="N126" s="62"/>
    </row>
    <row r="127" spans="1:15" ht="15" customHeight="1" x14ac:dyDescent="0.25">
      <c r="M127" s="62"/>
      <c r="N127" s="62"/>
    </row>
    <row r="128" spans="1:15" ht="15" customHeight="1" x14ac:dyDescent="0.25">
      <c r="M128" s="62"/>
      <c r="N128" s="62"/>
    </row>
    <row r="129" spans="6:68" ht="15" customHeight="1" x14ac:dyDescent="0.25">
      <c r="M129" s="62"/>
      <c r="N129" s="62"/>
    </row>
    <row r="130" spans="6:68" ht="15" customHeight="1" x14ac:dyDescent="0.25">
      <c r="M130" s="62"/>
      <c r="N130" s="62"/>
    </row>
    <row r="131" spans="6:68" ht="15" customHeight="1" x14ac:dyDescent="0.25">
      <c r="M131" s="62"/>
      <c r="N131" s="62"/>
    </row>
    <row r="132" spans="6:68" ht="15" customHeight="1" x14ac:dyDescent="0.25">
      <c r="M132" s="62"/>
      <c r="N132" s="62"/>
    </row>
    <row r="133" spans="6:68" ht="15" customHeight="1" x14ac:dyDescent="0.25">
      <c r="M133" s="62"/>
      <c r="N133" s="62"/>
    </row>
    <row r="134" spans="6:68" ht="15" customHeight="1" x14ac:dyDescent="0.25">
      <c r="M134" s="62"/>
      <c r="N134" s="62"/>
    </row>
    <row r="135" spans="6:68" ht="15" customHeight="1" x14ac:dyDescent="0.25">
      <c r="M135" s="62"/>
      <c r="N135" s="62"/>
    </row>
    <row r="136" spans="6:68" s="62" customFormat="1" ht="15" customHeight="1" x14ac:dyDescent="0.25">
      <c r="F136" s="63"/>
      <c r="G136" s="63"/>
      <c r="H136" s="63"/>
      <c r="I136" s="63"/>
      <c r="J136" s="63"/>
      <c r="K136" s="15"/>
      <c r="L136" s="65"/>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row>
    <row r="137" spans="6:68" s="62" customFormat="1" ht="15" customHeight="1" x14ac:dyDescent="0.25">
      <c r="F137" s="63"/>
      <c r="G137" s="63"/>
      <c r="H137" s="63"/>
      <c r="I137" s="63"/>
      <c r="J137" s="63"/>
      <c r="K137" s="14"/>
      <c r="L137" s="65"/>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row>
    <row r="138" spans="6:68" s="62" customFormat="1" ht="15" customHeight="1" x14ac:dyDescent="0.25">
      <c r="F138" s="63"/>
      <c r="G138" s="63"/>
      <c r="H138" s="63"/>
      <c r="I138" s="63"/>
      <c r="J138" s="63"/>
      <c r="K138" s="63"/>
      <c r="L138" s="65"/>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row>
    <row r="139" spans="6:68" s="62" customFormat="1" ht="15" customHeight="1" x14ac:dyDescent="0.25">
      <c r="F139" s="63"/>
      <c r="G139" s="63"/>
      <c r="H139" s="63"/>
      <c r="I139" s="63"/>
      <c r="J139" s="63"/>
      <c r="K139" s="63"/>
      <c r="L139" s="65"/>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row>
    <row r="140" spans="6:68" s="62" customFormat="1" ht="15" customHeight="1" x14ac:dyDescent="0.25">
      <c r="F140" s="63"/>
      <c r="G140" s="63"/>
      <c r="H140" s="63"/>
      <c r="I140" s="63"/>
      <c r="J140" s="63"/>
      <c r="K140" s="63"/>
      <c r="L140" s="65"/>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row>
    <row r="141" spans="6:68" ht="15" customHeight="1" x14ac:dyDescent="0.25">
      <c r="M141" s="62"/>
      <c r="N141" s="62"/>
    </row>
    <row r="142" spans="6:68" s="62" customFormat="1" ht="15" customHeight="1" x14ac:dyDescent="0.25">
      <c r="F142" s="63"/>
      <c r="G142" s="63"/>
      <c r="H142" s="63"/>
      <c r="I142" s="63"/>
      <c r="J142" s="63"/>
      <c r="K142" s="15" t="s">
        <v>152</v>
      </c>
      <c r="L142" s="65"/>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row>
    <row r="143" spans="6:68" s="62" customFormat="1" ht="15" customHeight="1" x14ac:dyDescent="0.25">
      <c r="F143" s="63"/>
      <c r="G143" s="63"/>
      <c r="H143" s="63"/>
      <c r="I143" s="63"/>
      <c r="J143" s="63"/>
      <c r="K143" s="15" t="s">
        <v>153</v>
      </c>
      <c r="L143" s="65"/>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row>
    <row r="144" spans="6:68" s="62" customFormat="1" ht="15" customHeight="1" x14ac:dyDescent="0.25">
      <c r="F144" s="63"/>
      <c r="G144" s="63"/>
      <c r="H144" s="63"/>
      <c r="I144" s="63"/>
      <c r="J144" s="63"/>
      <c r="K144" s="15" t="s">
        <v>154</v>
      </c>
      <c r="L144" s="65"/>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row>
    <row r="145" spans="6:68" s="62" customFormat="1" ht="15" customHeight="1" x14ac:dyDescent="0.25">
      <c r="F145" s="63"/>
      <c r="G145" s="63"/>
      <c r="H145" s="63"/>
      <c r="I145" s="63"/>
      <c r="J145" s="63"/>
      <c r="K145" s="15" t="s">
        <v>155</v>
      </c>
      <c r="L145" s="65"/>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row>
    <row r="146" spans="6:68" s="62" customFormat="1" ht="15" customHeight="1" x14ac:dyDescent="0.25">
      <c r="F146" s="63"/>
      <c r="G146" s="63"/>
      <c r="H146" s="63"/>
      <c r="I146" s="63"/>
      <c r="J146" s="63"/>
      <c r="K146" s="15" t="s">
        <v>156</v>
      </c>
      <c r="L146" s="65"/>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row>
    <row r="147" spans="6:68" s="62" customFormat="1" ht="15" customHeight="1" x14ac:dyDescent="0.25">
      <c r="F147" s="63"/>
      <c r="G147" s="63"/>
      <c r="H147" s="63"/>
      <c r="I147" s="63"/>
      <c r="J147" s="63"/>
      <c r="K147" s="15" t="s">
        <v>157</v>
      </c>
      <c r="L147" s="65"/>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row>
    <row r="148" spans="6:68" s="62" customFormat="1" ht="15" customHeight="1" x14ac:dyDescent="0.25">
      <c r="F148" s="63"/>
      <c r="G148" s="63"/>
      <c r="H148" s="63"/>
      <c r="I148" s="63"/>
      <c r="J148" s="63"/>
      <c r="K148" s="15" t="s">
        <v>158</v>
      </c>
      <c r="L148" s="65"/>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row>
    <row r="149" spans="6:68" s="62" customFormat="1" ht="15" customHeight="1" x14ac:dyDescent="0.25">
      <c r="F149" s="63"/>
      <c r="G149" s="63"/>
      <c r="H149" s="63"/>
      <c r="I149" s="63"/>
      <c r="J149" s="63"/>
      <c r="K149" s="14"/>
      <c r="L149" s="65"/>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row>
    <row r="150" spans="6:68" s="62" customFormat="1" ht="15" customHeight="1" x14ac:dyDescent="0.25">
      <c r="F150" s="63"/>
      <c r="G150" s="63"/>
      <c r="H150" s="63"/>
      <c r="I150" s="63"/>
      <c r="J150" s="63"/>
      <c r="K150" s="63"/>
      <c r="L150" s="65"/>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c r="AZ150" s="13"/>
      <c r="BA150" s="13"/>
      <c r="BB150" s="13"/>
      <c r="BC150" s="13"/>
      <c r="BD150" s="13"/>
      <c r="BE150" s="13"/>
      <c r="BF150" s="13"/>
      <c r="BG150" s="13"/>
      <c r="BH150" s="13"/>
      <c r="BI150" s="13"/>
      <c r="BJ150" s="13"/>
      <c r="BK150" s="13"/>
      <c r="BL150" s="13"/>
      <c r="BM150" s="13"/>
      <c r="BN150" s="13"/>
      <c r="BO150" s="13"/>
      <c r="BP150" s="13"/>
    </row>
    <row r="151" spans="6:68" s="62" customFormat="1" ht="15" customHeight="1" x14ac:dyDescent="0.25">
      <c r="F151" s="63"/>
      <c r="G151" s="63"/>
      <c r="H151" s="63"/>
      <c r="I151" s="63"/>
      <c r="J151" s="63"/>
      <c r="K151" s="63"/>
      <c r="L151" s="65"/>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3"/>
      <c r="BP151" s="13"/>
    </row>
    <row r="152" spans="6:68" s="62" customFormat="1" ht="15" customHeight="1" x14ac:dyDescent="0.25">
      <c r="F152" s="63"/>
      <c r="G152" s="63"/>
      <c r="H152" s="63"/>
      <c r="I152" s="63"/>
      <c r="J152" s="63"/>
      <c r="K152" s="63"/>
      <c r="L152" s="65"/>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c r="BP152" s="13"/>
    </row>
    <row r="153" spans="6:68" ht="15" customHeight="1" x14ac:dyDescent="0.25">
      <c r="M153" s="62"/>
      <c r="N153" s="62"/>
    </row>
    <row r="154" spans="6:68" s="62" customFormat="1" ht="15" customHeight="1" x14ac:dyDescent="0.25">
      <c r="F154" s="63"/>
      <c r="G154" s="63"/>
      <c r="H154" s="63"/>
      <c r="I154" s="63"/>
      <c r="J154" s="63"/>
      <c r="K154" s="14"/>
      <c r="L154" s="65"/>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3"/>
      <c r="BP154" s="13"/>
    </row>
    <row r="155" spans="6:68" s="62" customFormat="1" ht="15" customHeight="1" x14ac:dyDescent="0.25">
      <c r="F155" s="63"/>
      <c r="G155" s="63"/>
      <c r="H155" s="63"/>
      <c r="I155" s="63"/>
      <c r="J155" s="63"/>
      <c r="K155" s="14"/>
      <c r="L155" s="65"/>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row>
    <row r="156" spans="6:68" s="62" customFormat="1" ht="15" customHeight="1" x14ac:dyDescent="0.25">
      <c r="F156" s="63"/>
      <c r="G156" s="63"/>
      <c r="H156" s="63"/>
      <c r="I156" s="63"/>
      <c r="J156" s="63"/>
      <c r="K156" s="63" t="s">
        <v>159</v>
      </c>
      <c r="L156" s="65"/>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row>
    <row r="157" spans="6:68" s="62" customFormat="1" ht="15" customHeight="1" x14ac:dyDescent="0.25">
      <c r="F157" s="63"/>
      <c r="G157" s="63"/>
      <c r="H157" s="63"/>
      <c r="I157" s="63"/>
      <c r="J157" s="63"/>
      <c r="K157" s="63" t="s">
        <v>160</v>
      </c>
      <c r="L157" s="65"/>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row>
    <row r="158" spans="6:68" s="62" customFormat="1" ht="15" customHeight="1" x14ac:dyDescent="0.25">
      <c r="F158" s="63"/>
      <c r="G158" s="63"/>
      <c r="H158" s="63"/>
      <c r="I158" s="63"/>
      <c r="J158" s="63"/>
      <c r="K158" s="63" t="s">
        <v>161</v>
      </c>
      <c r="L158" s="65"/>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c r="BO158" s="13"/>
      <c r="BP158" s="13"/>
    </row>
    <row r="159" spans="6:68" ht="15" customHeight="1" x14ac:dyDescent="0.25">
      <c r="M159" s="62"/>
      <c r="N159" s="62"/>
    </row>
    <row r="160" spans="6:68" s="62" customFormat="1" ht="15" customHeight="1" x14ac:dyDescent="0.25">
      <c r="F160" s="63"/>
      <c r="G160" s="63"/>
      <c r="H160" s="63"/>
      <c r="I160" s="63"/>
      <c r="J160" s="63"/>
      <c r="K160" s="14"/>
      <c r="L160" s="65"/>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row>
    <row r="161" spans="6:68" s="62" customFormat="1" ht="15" customHeight="1" x14ac:dyDescent="0.25">
      <c r="F161" s="63"/>
      <c r="G161" s="63"/>
      <c r="H161" s="63"/>
      <c r="I161" s="63"/>
      <c r="J161" s="63"/>
      <c r="K161" s="14"/>
      <c r="L161" s="65"/>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row>
    <row r="162" spans="6:68" s="62" customFormat="1" ht="15" customHeight="1" x14ac:dyDescent="0.25">
      <c r="F162" s="63"/>
      <c r="G162" s="63"/>
      <c r="H162" s="63"/>
      <c r="I162" s="63"/>
      <c r="J162" s="63"/>
      <c r="K162" s="63" t="s">
        <v>159</v>
      </c>
      <c r="L162" s="65"/>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row>
    <row r="163" spans="6:68" s="62" customFormat="1" ht="15" customHeight="1" x14ac:dyDescent="0.25">
      <c r="F163" s="63"/>
      <c r="G163" s="63"/>
      <c r="H163" s="63"/>
      <c r="I163" s="63"/>
      <c r="J163" s="63"/>
      <c r="K163" s="63" t="s">
        <v>160</v>
      </c>
      <c r="L163" s="65"/>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row>
    <row r="164" spans="6:68" s="62" customFormat="1" ht="15" customHeight="1" x14ac:dyDescent="0.25">
      <c r="F164" s="63"/>
      <c r="G164" s="63"/>
      <c r="H164" s="63"/>
      <c r="I164" s="63"/>
      <c r="J164" s="63"/>
      <c r="K164" s="63" t="s">
        <v>161</v>
      </c>
      <c r="L164" s="65"/>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3"/>
      <c r="BP164" s="13"/>
    </row>
    <row r="165" spans="6:68" ht="15" customHeight="1" x14ac:dyDescent="0.25">
      <c r="M165" s="62"/>
      <c r="N165" s="62"/>
    </row>
    <row r="166" spans="6:68" s="62" customFormat="1" ht="15" customHeight="1" x14ac:dyDescent="0.25">
      <c r="F166" s="63"/>
      <c r="G166" s="63"/>
      <c r="H166" s="63"/>
      <c r="I166" s="63"/>
      <c r="J166" s="63"/>
      <c r="K166" s="14"/>
      <c r="L166" s="65"/>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c r="AZ166" s="13"/>
      <c r="BA166" s="13"/>
      <c r="BB166" s="13"/>
      <c r="BC166" s="13"/>
      <c r="BD166" s="13"/>
      <c r="BE166" s="13"/>
      <c r="BF166" s="13"/>
      <c r="BG166" s="13"/>
      <c r="BH166" s="13"/>
      <c r="BI166" s="13"/>
      <c r="BJ166" s="13"/>
      <c r="BK166" s="13"/>
      <c r="BL166" s="13"/>
      <c r="BM166" s="13"/>
      <c r="BN166" s="13"/>
      <c r="BO166" s="13"/>
      <c r="BP166" s="13"/>
    </row>
    <row r="167" spans="6:68" s="62" customFormat="1" ht="15" customHeight="1" x14ac:dyDescent="0.25">
      <c r="F167" s="63"/>
      <c r="G167" s="63"/>
      <c r="H167" s="63"/>
      <c r="I167" s="63"/>
      <c r="J167" s="63"/>
      <c r="K167" s="14"/>
      <c r="L167" s="65"/>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c r="AZ167" s="13"/>
      <c r="BA167" s="13"/>
      <c r="BB167" s="13"/>
      <c r="BC167" s="13"/>
      <c r="BD167" s="13"/>
      <c r="BE167" s="13"/>
      <c r="BF167" s="13"/>
      <c r="BG167" s="13"/>
      <c r="BH167" s="13"/>
      <c r="BI167" s="13"/>
      <c r="BJ167" s="13"/>
      <c r="BK167" s="13"/>
      <c r="BL167" s="13"/>
      <c r="BM167" s="13"/>
      <c r="BN167" s="13"/>
      <c r="BO167" s="13"/>
      <c r="BP167" s="13"/>
    </row>
    <row r="168" spans="6:68" s="62" customFormat="1" ht="15" customHeight="1" x14ac:dyDescent="0.25">
      <c r="F168" s="63"/>
      <c r="G168" s="63"/>
      <c r="H168" s="63"/>
      <c r="I168" s="63"/>
      <c r="J168" s="63"/>
      <c r="K168" s="63" t="s">
        <v>159</v>
      </c>
      <c r="L168" s="65"/>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c r="BP168" s="13"/>
    </row>
    <row r="169" spans="6:68" s="62" customFormat="1" ht="15" customHeight="1" x14ac:dyDescent="0.25">
      <c r="F169" s="63"/>
      <c r="G169" s="63"/>
      <c r="H169" s="63"/>
      <c r="I169" s="63"/>
      <c r="J169" s="63"/>
      <c r="K169" s="63" t="s">
        <v>160</v>
      </c>
      <c r="L169" s="65"/>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row>
    <row r="170" spans="6:68" s="62" customFormat="1" ht="15" customHeight="1" x14ac:dyDescent="0.25">
      <c r="F170" s="63"/>
      <c r="G170" s="63"/>
      <c r="H170" s="63"/>
      <c r="I170" s="63"/>
      <c r="J170" s="63"/>
      <c r="K170" s="63" t="s">
        <v>161</v>
      </c>
      <c r="L170" s="65"/>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c r="BP170" s="13"/>
    </row>
    <row r="171" spans="6:68" ht="15" customHeight="1" x14ac:dyDescent="0.25">
      <c r="M171" s="62"/>
      <c r="N171" s="62"/>
    </row>
    <row r="172" spans="6:68" s="62" customFormat="1" ht="15" customHeight="1" x14ac:dyDescent="0.25">
      <c r="F172" s="63"/>
      <c r="G172" s="63"/>
      <c r="H172" s="63"/>
      <c r="I172" s="63"/>
      <c r="J172" s="63"/>
      <c r="K172" s="14"/>
      <c r="L172" s="65"/>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row>
    <row r="173" spans="6:68" s="62" customFormat="1" ht="15" customHeight="1" x14ac:dyDescent="0.25">
      <c r="F173" s="63"/>
      <c r="G173" s="63"/>
      <c r="H173" s="63"/>
      <c r="I173" s="63"/>
      <c r="J173" s="63"/>
      <c r="K173" s="14"/>
      <c r="L173" s="65"/>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c r="BP173" s="13"/>
    </row>
    <row r="174" spans="6:68" s="62" customFormat="1" ht="15" customHeight="1" x14ac:dyDescent="0.25">
      <c r="F174" s="63"/>
      <c r="G174" s="63"/>
      <c r="H174" s="63"/>
      <c r="I174" s="63"/>
      <c r="J174" s="63"/>
      <c r="K174" s="63" t="s">
        <v>159</v>
      </c>
      <c r="L174" s="65"/>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c r="BP174" s="13"/>
    </row>
    <row r="175" spans="6:68" s="62" customFormat="1" ht="15" customHeight="1" x14ac:dyDescent="0.25">
      <c r="F175" s="63"/>
      <c r="G175" s="63"/>
      <c r="H175" s="63"/>
      <c r="I175" s="63"/>
      <c r="J175" s="63"/>
      <c r="K175" s="63" t="s">
        <v>160</v>
      </c>
      <c r="L175" s="65"/>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row>
    <row r="176" spans="6:68" s="62" customFormat="1" ht="15" customHeight="1" x14ac:dyDescent="0.25">
      <c r="F176" s="63"/>
      <c r="G176" s="63"/>
      <c r="H176" s="63"/>
      <c r="I176" s="63"/>
      <c r="J176" s="63"/>
      <c r="K176" s="63" t="s">
        <v>161</v>
      </c>
      <c r="L176" s="65"/>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row>
    <row r="177" spans="6:68" ht="15" customHeight="1" x14ac:dyDescent="0.25">
      <c r="M177" s="62"/>
      <c r="N177" s="62"/>
    </row>
    <row r="178" spans="6:68" s="62" customFormat="1" ht="15" customHeight="1" x14ac:dyDescent="0.25">
      <c r="F178" s="63"/>
      <c r="G178" s="63"/>
      <c r="H178" s="63"/>
      <c r="I178" s="63"/>
      <c r="J178" s="63"/>
      <c r="K178" s="14"/>
      <c r="L178" s="65"/>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row>
    <row r="179" spans="6:68" ht="15" customHeight="1" x14ac:dyDescent="0.25">
      <c r="M179" s="62"/>
      <c r="N179" s="62"/>
    </row>
    <row r="180" spans="6:68" s="62" customFormat="1" ht="15" customHeight="1" x14ac:dyDescent="0.25">
      <c r="F180" s="63"/>
      <c r="G180" s="63"/>
      <c r="H180" s="63"/>
      <c r="I180" s="63"/>
      <c r="J180" s="63"/>
      <c r="K180" s="63"/>
      <c r="L180" s="65"/>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c r="BP180" s="13"/>
    </row>
    <row r="181" spans="6:68" s="62" customFormat="1" ht="15" customHeight="1" x14ac:dyDescent="0.25">
      <c r="F181" s="63"/>
      <c r="G181" s="63"/>
      <c r="H181" s="63"/>
      <c r="I181" s="63"/>
      <c r="J181" s="63"/>
      <c r="K181" s="63"/>
      <c r="L181" s="65"/>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c r="AZ181" s="13"/>
      <c r="BA181" s="13"/>
      <c r="BB181" s="13"/>
      <c r="BC181" s="13"/>
      <c r="BD181" s="13"/>
      <c r="BE181" s="13"/>
      <c r="BF181" s="13"/>
      <c r="BG181" s="13"/>
      <c r="BH181" s="13"/>
      <c r="BI181" s="13"/>
      <c r="BJ181" s="13"/>
      <c r="BK181" s="13"/>
      <c r="BL181" s="13"/>
      <c r="BM181" s="13"/>
      <c r="BN181" s="13"/>
      <c r="BO181" s="13"/>
      <c r="BP181" s="13"/>
    </row>
    <row r="182" spans="6:68" s="62" customFormat="1" ht="15" customHeight="1" x14ac:dyDescent="0.25">
      <c r="F182" s="63"/>
      <c r="G182" s="63"/>
      <c r="H182" s="63"/>
      <c r="I182" s="63"/>
      <c r="J182" s="63"/>
      <c r="K182" s="63"/>
      <c r="L182" s="65"/>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c r="AX182" s="13"/>
      <c r="AY182" s="13"/>
      <c r="AZ182" s="13"/>
      <c r="BA182" s="13"/>
      <c r="BB182" s="13"/>
      <c r="BC182" s="13"/>
      <c r="BD182" s="13"/>
      <c r="BE182" s="13"/>
      <c r="BF182" s="13"/>
      <c r="BG182" s="13"/>
      <c r="BH182" s="13"/>
      <c r="BI182" s="13"/>
      <c r="BJ182" s="13"/>
      <c r="BK182" s="13"/>
      <c r="BL182" s="13"/>
      <c r="BM182" s="13"/>
      <c r="BN182" s="13"/>
      <c r="BO182" s="13"/>
      <c r="BP182" s="13"/>
    </row>
    <row r="183" spans="6:68" ht="15" customHeight="1" x14ac:dyDescent="0.25">
      <c r="M183" s="62"/>
      <c r="N183" s="62"/>
    </row>
    <row r="184" spans="6:68" ht="15" customHeight="1" x14ac:dyDescent="0.25">
      <c r="M184" s="62"/>
      <c r="N184" s="62"/>
    </row>
    <row r="185" spans="6:68" ht="15" customHeight="1" x14ac:dyDescent="0.25">
      <c r="M185" s="62"/>
      <c r="N185" s="62"/>
    </row>
    <row r="186" spans="6:68" ht="15" customHeight="1" x14ac:dyDescent="0.25">
      <c r="M186" s="62"/>
      <c r="N186" s="62"/>
    </row>
    <row r="187" spans="6:68" ht="15" customHeight="1" x14ac:dyDescent="0.25">
      <c r="M187" s="62"/>
      <c r="N187" s="62"/>
    </row>
    <row r="188" spans="6:68" ht="15" customHeight="1" x14ac:dyDescent="0.25">
      <c r="M188" s="62"/>
      <c r="N188" s="62"/>
    </row>
    <row r="189" spans="6:68" ht="15" customHeight="1" x14ac:dyDescent="0.25">
      <c r="M189" s="62"/>
      <c r="N189" s="62"/>
    </row>
    <row r="190" spans="6:68" ht="15" customHeight="1" x14ac:dyDescent="0.25">
      <c r="M190" s="62"/>
      <c r="N190" s="62"/>
    </row>
    <row r="191" spans="6:68" ht="15" customHeight="1" x14ac:dyDescent="0.25">
      <c r="M191" s="62"/>
      <c r="N191" s="62"/>
    </row>
    <row r="192" spans="6:68" ht="15" customHeight="1" x14ac:dyDescent="0.25">
      <c r="M192" s="62"/>
      <c r="N192" s="62"/>
    </row>
    <row r="193" spans="13:14" ht="15" customHeight="1" x14ac:dyDescent="0.25">
      <c r="M193" s="62"/>
      <c r="N193" s="62"/>
    </row>
    <row r="194" spans="13:14" ht="15" customHeight="1" x14ac:dyDescent="0.25">
      <c r="M194" s="62"/>
      <c r="N194" s="62"/>
    </row>
    <row r="195" spans="13:14" ht="15" customHeight="1" x14ac:dyDescent="0.25">
      <c r="M195" s="62"/>
      <c r="N195" s="62"/>
    </row>
    <row r="196" spans="13:14" ht="15" customHeight="1" x14ac:dyDescent="0.25">
      <c r="M196" s="62"/>
      <c r="N196" s="62"/>
    </row>
    <row r="197" spans="13:14" ht="15" customHeight="1" x14ac:dyDescent="0.25">
      <c r="M197" s="62"/>
      <c r="N197" s="62"/>
    </row>
    <row r="198" spans="13:14" ht="15" customHeight="1" x14ac:dyDescent="0.25">
      <c r="M198" s="62"/>
      <c r="N198" s="62"/>
    </row>
    <row r="199" spans="13:14" ht="15" customHeight="1" x14ac:dyDescent="0.25">
      <c r="M199" s="62"/>
      <c r="N199" s="62"/>
    </row>
    <row r="200" spans="13:14" ht="15" customHeight="1" x14ac:dyDescent="0.25">
      <c r="M200" s="62"/>
      <c r="N200" s="62"/>
    </row>
    <row r="201" spans="13:14" ht="15" customHeight="1" x14ac:dyDescent="0.25">
      <c r="M201" s="62"/>
      <c r="N201" s="62"/>
    </row>
    <row r="202" spans="13:14" ht="15" customHeight="1" x14ac:dyDescent="0.25">
      <c r="M202" s="62"/>
      <c r="N202" s="62"/>
    </row>
    <row r="203" spans="13:14" ht="15" customHeight="1" x14ac:dyDescent="0.25">
      <c r="M203" s="62"/>
      <c r="N203" s="62"/>
    </row>
    <row r="204" spans="13:14" ht="15" customHeight="1" x14ac:dyDescent="0.25">
      <c r="M204" s="62"/>
      <c r="N204" s="62"/>
    </row>
    <row r="205" spans="13:14" ht="15" customHeight="1" x14ac:dyDescent="0.25">
      <c r="M205" s="62"/>
      <c r="N205" s="62"/>
    </row>
    <row r="206" spans="13:14" ht="15" customHeight="1" x14ac:dyDescent="0.25">
      <c r="M206" s="62"/>
      <c r="N206" s="62"/>
    </row>
    <row r="207" spans="13:14" ht="15" customHeight="1" x14ac:dyDescent="0.25">
      <c r="M207" s="62"/>
      <c r="N207" s="62"/>
    </row>
    <row r="208" spans="13:14" ht="15" customHeight="1" x14ac:dyDescent="0.25">
      <c r="M208" s="62"/>
      <c r="N208" s="62"/>
    </row>
    <row r="209" spans="6:68" ht="15" customHeight="1" x14ac:dyDescent="0.25">
      <c r="M209" s="62"/>
      <c r="N209" s="62"/>
    </row>
    <row r="210" spans="6:68" ht="15" customHeight="1" x14ac:dyDescent="0.25">
      <c r="M210" s="62"/>
      <c r="N210" s="62"/>
    </row>
    <row r="211" spans="6:68" ht="15" customHeight="1" x14ac:dyDescent="0.25">
      <c r="M211" s="62"/>
      <c r="N211" s="62"/>
    </row>
    <row r="212" spans="6:68" s="62" customFormat="1" ht="15" customHeight="1" x14ac:dyDescent="0.25">
      <c r="F212" s="63"/>
      <c r="G212" s="63"/>
      <c r="H212" s="63"/>
      <c r="I212" s="63"/>
      <c r="J212" s="63"/>
      <c r="K212" s="63"/>
      <c r="L212" s="16" t="s">
        <v>162</v>
      </c>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c r="BP212" s="13"/>
    </row>
    <row r="213" spans="6:68" s="62" customFormat="1" ht="15" customHeight="1" x14ac:dyDescent="0.25">
      <c r="F213" s="63"/>
      <c r="G213" s="63"/>
      <c r="H213" s="63"/>
      <c r="I213" s="63"/>
      <c r="J213" s="63"/>
      <c r="K213" s="63"/>
      <c r="L213" s="16" t="s">
        <v>163</v>
      </c>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3"/>
      <c r="BP213" s="13"/>
    </row>
    <row r="214" spans="6:68" s="62" customFormat="1" ht="15" customHeight="1" x14ac:dyDescent="0.25">
      <c r="F214" s="63"/>
      <c r="G214" s="63"/>
      <c r="H214" s="63"/>
      <c r="I214" s="63"/>
      <c r="J214" s="63"/>
      <c r="K214" s="63"/>
      <c r="L214" s="16" t="s">
        <v>164</v>
      </c>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c r="AZ214" s="13"/>
      <c r="BA214" s="13"/>
      <c r="BB214" s="13"/>
      <c r="BC214" s="13"/>
      <c r="BD214" s="13"/>
      <c r="BE214" s="13"/>
      <c r="BF214" s="13"/>
      <c r="BG214" s="13"/>
      <c r="BH214" s="13"/>
      <c r="BI214" s="13"/>
      <c r="BJ214" s="13"/>
      <c r="BK214" s="13"/>
      <c r="BL214" s="13"/>
      <c r="BM214" s="13"/>
      <c r="BN214" s="13"/>
      <c r="BO214" s="13"/>
      <c r="BP214" s="13"/>
    </row>
    <row r="215" spans="6:68" s="62" customFormat="1" ht="15" customHeight="1" x14ac:dyDescent="0.25">
      <c r="F215" s="63"/>
      <c r="G215" s="63"/>
      <c r="H215" s="63"/>
      <c r="I215" s="63"/>
      <c r="J215" s="63"/>
      <c r="K215" s="63"/>
      <c r="L215" s="16" t="s">
        <v>165</v>
      </c>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c r="AZ215" s="13"/>
      <c r="BA215" s="13"/>
      <c r="BB215" s="13"/>
      <c r="BC215" s="13"/>
      <c r="BD215" s="13"/>
      <c r="BE215" s="13"/>
      <c r="BF215" s="13"/>
      <c r="BG215" s="13"/>
      <c r="BH215" s="13"/>
      <c r="BI215" s="13"/>
      <c r="BJ215" s="13"/>
      <c r="BK215" s="13"/>
      <c r="BL215" s="13"/>
      <c r="BM215" s="13"/>
      <c r="BN215" s="13"/>
      <c r="BO215" s="13"/>
      <c r="BP215" s="13"/>
    </row>
    <row r="216" spans="6:68" s="62" customFormat="1" ht="15" customHeight="1" x14ac:dyDescent="0.25">
      <c r="F216" s="63"/>
      <c r="G216" s="63"/>
      <c r="H216" s="63"/>
      <c r="I216" s="63"/>
      <c r="J216" s="63"/>
      <c r="K216" s="63"/>
      <c r="L216" s="16" t="s">
        <v>166</v>
      </c>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c r="AZ216" s="13"/>
      <c r="BA216" s="13"/>
      <c r="BB216" s="13"/>
      <c r="BC216" s="13"/>
      <c r="BD216" s="13"/>
      <c r="BE216" s="13"/>
      <c r="BF216" s="13"/>
      <c r="BG216" s="13"/>
      <c r="BH216" s="13"/>
      <c r="BI216" s="13"/>
      <c r="BJ216" s="13"/>
      <c r="BK216" s="13"/>
      <c r="BL216" s="13"/>
      <c r="BM216" s="13"/>
      <c r="BN216" s="13"/>
      <c r="BO216" s="13"/>
      <c r="BP216" s="13"/>
    </row>
    <row r="217" spans="6:68" s="62" customFormat="1" ht="15" customHeight="1" x14ac:dyDescent="0.25">
      <c r="F217" s="63"/>
      <c r="G217" s="63"/>
      <c r="H217" s="63"/>
      <c r="I217" s="63"/>
      <c r="J217" s="63"/>
      <c r="K217" s="63"/>
      <c r="L217" s="16" t="s">
        <v>167</v>
      </c>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c r="BP217" s="13"/>
    </row>
    <row r="218" spans="6:68" s="62" customFormat="1" ht="15" customHeight="1" x14ac:dyDescent="0.25">
      <c r="F218" s="63"/>
      <c r="G218" s="63"/>
      <c r="H218" s="63"/>
      <c r="I218" s="63"/>
      <c r="J218" s="63"/>
      <c r="K218" s="63"/>
      <c r="L218" s="16" t="s">
        <v>168</v>
      </c>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c r="AZ218" s="13"/>
      <c r="BA218" s="13"/>
      <c r="BB218" s="13"/>
      <c r="BC218" s="13"/>
      <c r="BD218" s="13"/>
      <c r="BE218" s="13"/>
      <c r="BF218" s="13"/>
      <c r="BG218" s="13"/>
      <c r="BH218" s="13"/>
      <c r="BI218" s="13"/>
      <c r="BJ218" s="13"/>
      <c r="BK218" s="13"/>
      <c r="BL218" s="13"/>
      <c r="BM218" s="13"/>
      <c r="BN218" s="13"/>
      <c r="BO218" s="13"/>
      <c r="BP218" s="13"/>
    </row>
    <row r="219" spans="6:68" s="62" customFormat="1" ht="15" customHeight="1" x14ac:dyDescent="0.25">
      <c r="F219" s="63"/>
      <c r="G219" s="63"/>
      <c r="H219" s="63"/>
      <c r="I219" s="63"/>
      <c r="J219" s="63"/>
      <c r="K219" s="63"/>
      <c r="L219" s="16" t="s">
        <v>169</v>
      </c>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c r="AZ219" s="13"/>
      <c r="BA219" s="13"/>
      <c r="BB219" s="13"/>
      <c r="BC219" s="13"/>
      <c r="BD219" s="13"/>
      <c r="BE219" s="13"/>
      <c r="BF219" s="13"/>
      <c r="BG219" s="13"/>
      <c r="BH219" s="13"/>
      <c r="BI219" s="13"/>
      <c r="BJ219" s="13"/>
      <c r="BK219" s="13"/>
      <c r="BL219" s="13"/>
      <c r="BM219" s="13"/>
      <c r="BN219" s="13"/>
      <c r="BO219" s="13"/>
      <c r="BP219" s="13"/>
    </row>
    <row r="220" spans="6:68" s="62" customFormat="1" ht="15" customHeight="1" x14ac:dyDescent="0.25">
      <c r="F220" s="63"/>
      <c r="G220" s="63"/>
      <c r="H220" s="63"/>
      <c r="I220" s="63"/>
      <c r="J220" s="63"/>
      <c r="K220" s="63"/>
      <c r="L220" s="16" t="s">
        <v>170</v>
      </c>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c r="BP220" s="13"/>
    </row>
    <row r="221" spans="6:68" s="62" customFormat="1" ht="15" customHeight="1" x14ac:dyDescent="0.25">
      <c r="F221" s="63"/>
      <c r="G221" s="63"/>
      <c r="H221" s="63"/>
      <c r="I221" s="63"/>
      <c r="J221" s="63"/>
      <c r="K221" s="63"/>
      <c r="L221" s="16" t="s">
        <v>171</v>
      </c>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c r="AZ221" s="13"/>
      <c r="BA221" s="13"/>
      <c r="BB221" s="13"/>
      <c r="BC221" s="13"/>
      <c r="BD221" s="13"/>
      <c r="BE221" s="13"/>
      <c r="BF221" s="13"/>
      <c r="BG221" s="13"/>
      <c r="BH221" s="13"/>
      <c r="BI221" s="13"/>
      <c r="BJ221" s="13"/>
      <c r="BK221" s="13"/>
      <c r="BL221" s="13"/>
      <c r="BM221" s="13"/>
      <c r="BN221" s="13"/>
      <c r="BO221" s="13"/>
      <c r="BP221" s="13"/>
    </row>
    <row r="222" spans="6:68" s="62" customFormat="1" ht="15" customHeight="1" x14ac:dyDescent="0.25">
      <c r="F222" s="63"/>
      <c r="G222" s="63"/>
      <c r="H222" s="63"/>
      <c r="I222" s="63"/>
      <c r="J222" s="63"/>
      <c r="K222" s="63"/>
      <c r="L222" s="16" t="s">
        <v>172</v>
      </c>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c r="AZ222" s="13"/>
      <c r="BA222" s="13"/>
      <c r="BB222" s="13"/>
      <c r="BC222" s="13"/>
      <c r="BD222" s="13"/>
      <c r="BE222" s="13"/>
      <c r="BF222" s="13"/>
      <c r="BG222" s="13"/>
      <c r="BH222" s="13"/>
      <c r="BI222" s="13"/>
      <c r="BJ222" s="13"/>
      <c r="BK222" s="13"/>
      <c r="BL222" s="13"/>
      <c r="BM222" s="13"/>
      <c r="BN222" s="13"/>
      <c r="BO222" s="13"/>
      <c r="BP222" s="13"/>
    </row>
    <row r="223" spans="6:68" s="62" customFormat="1" ht="15" customHeight="1" x14ac:dyDescent="0.25">
      <c r="F223" s="63"/>
      <c r="G223" s="63"/>
      <c r="H223" s="63"/>
      <c r="I223" s="63"/>
      <c r="J223" s="63"/>
      <c r="K223" s="63"/>
      <c r="L223" s="16" t="s">
        <v>173</v>
      </c>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c r="BM223" s="13"/>
      <c r="BN223" s="13"/>
      <c r="BO223" s="13"/>
      <c r="BP223" s="13"/>
    </row>
    <row r="224" spans="6:68" s="62" customFormat="1" ht="15" customHeight="1" x14ac:dyDescent="0.25">
      <c r="F224" s="63"/>
      <c r="G224" s="63"/>
      <c r="H224" s="63"/>
      <c r="I224" s="63"/>
      <c r="J224" s="63"/>
      <c r="K224" s="63"/>
      <c r="L224" s="16" t="s">
        <v>174</v>
      </c>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3"/>
      <c r="BA224" s="13"/>
      <c r="BB224" s="13"/>
      <c r="BC224" s="13"/>
      <c r="BD224" s="13"/>
      <c r="BE224" s="13"/>
      <c r="BF224" s="13"/>
      <c r="BG224" s="13"/>
      <c r="BH224" s="13"/>
      <c r="BI224" s="13"/>
      <c r="BJ224" s="13"/>
      <c r="BK224" s="13"/>
      <c r="BL224" s="13"/>
      <c r="BM224" s="13"/>
      <c r="BN224" s="13"/>
      <c r="BO224" s="13"/>
      <c r="BP224" s="13"/>
    </row>
    <row r="225" spans="6:68" s="62" customFormat="1" ht="15" customHeight="1" x14ac:dyDescent="0.25">
      <c r="F225" s="63"/>
      <c r="G225" s="63"/>
      <c r="H225" s="63"/>
      <c r="I225" s="63"/>
      <c r="J225" s="63"/>
      <c r="K225" s="63"/>
      <c r="L225" s="16" t="s">
        <v>175</v>
      </c>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c r="AZ225" s="13"/>
      <c r="BA225" s="13"/>
      <c r="BB225" s="13"/>
      <c r="BC225" s="13"/>
      <c r="BD225" s="13"/>
      <c r="BE225" s="13"/>
      <c r="BF225" s="13"/>
      <c r="BG225" s="13"/>
      <c r="BH225" s="13"/>
      <c r="BI225" s="13"/>
      <c r="BJ225" s="13"/>
      <c r="BK225" s="13"/>
      <c r="BL225" s="13"/>
      <c r="BM225" s="13"/>
      <c r="BN225" s="13"/>
      <c r="BO225" s="13"/>
      <c r="BP225" s="13"/>
    </row>
    <row r="226" spans="6:68" s="62" customFormat="1" ht="15" customHeight="1" x14ac:dyDescent="0.25">
      <c r="F226" s="63"/>
      <c r="G226" s="63"/>
      <c r="H226" s="63"/>
      <c r="I226" s="63"/>
      <c r="J226" s="63"/>
      <c r="K226" s="63"/>
      <c r="L226" s="16" t="s">
        <v>176</v>
      </c>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13"/>
      <c r="AZ226" s="13"/>
      <c r="BA226" s="13"/>
      <c r="BB226" s="13"/>
      <c r="BC226" s="13"/>
      <c r="BD226" s="13"/>
      <c r="BE226" s="13"/>
      <c r="BF226" s="13"/>
      <c r="BG226" s="13"/>
      <c r="BH226" s="13"/>
      <c r="BI226" s="13"/>
      <c r="BJ226" s="13"/>
      <c r="BK226" s="13"/>
      <c r="BL226" s="13"/>
      <c r="BM226" s="13"/>
      <c r="BN226" s="13"/>
      <c r="BO226" s="13"/>
      <c r="BP226" s="13"/>
    </row>
    <row r="227" spans="6:68" s="62" customFormat="1" ht="15" customHeight="1" x14ac:dyDescent="0.25">
      <c r="F227" s="63"/>
      <c r="G227" s="63"/>
      <c r="H227" s="63"/>
      <c r="I227" s="63"/>
      <c r="J227" s="63"/>
      <c r="K227" s="63"/>
      <c r="L227" s="16" t="s">
        <v>177</v>
      </c>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c r="AZ227" s="13"/>
      <c r="BA227" s="13"/>
      <c r="BB227" s="13"/>
      <c r="BC227" s="13"/>
      <c r="BD227" s="13"/>
      <c r="BE227" s="13"/>
      <c r="BF227" s="13"/>
      <c r="BG227" s="13"/>
      <c r="BH227" s="13"/>
      <c r="BI227" s="13"/>
      <c r="BJ227" s="13"/>
      <c r="BK227" s="13"/>
      <c r="BL227" s="13"/>
      <c r="BM227" s="13"/>
      <c r="BN227" s="13"/>
      <c r="BO227" s="13"/>
      <c r="BP227" s="13"/>
    </row>
    <row r="228" spans="6:68" s="62" customFormat="1" ht="15" customHeight="1" x14ac:dyDescent="0.25">
      <c r="F228" s="63"/>
      <c r="G228" s="63"/>
      <c r="H228" s="63"/>
      <c r="I228" s="63"/>
      <c r="J228" s="63"/>
      <c r="K228" s="63"/>
      <c r="L228" s="16" t="s">
        <v>178</v>
      </c>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c r="BP228" s="13"/>
    </row>
    <row r="229" spans="6:68" s="62" customFormat="1" ht="15" customHeight="1" x14ac:dyDescent="0.25">
      <c r="F229" s="63"/>
      <c r="G229" s="63"/>
      <c r="H229" s="63"/>
      <c r="I229" s="63"/>
      <c r="J229" s="63"/>
      <c r="K229" s="63"/>
      <c r="L229" s="16" t="s">
        <v>179</v>
      </c>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c r="AZ229" s="13"/>
      <c r="BA229" s="13"/>
      <c r="BB229" s="13"/>
      <c r="BC229" s="13"/>
      <c r="BD229" s="13"/>
      <c r="BE229" s="13"/>
      <c r="BF229" s="13"/>
      <c r="BG229" s="13"/>
      <c r="BH229" s="13"/>
      <c r="BI229" s="13"/>
      <c r="BJ229" s="13"/>
      <c r="BK229" s="13"/>
      <c r="BL229" s="13"/>
      <c r="BM229" s="13"/>
      <c r="BN229" s="13"/>
      <c r="BO229" s="13"/>
      <c r="BP229" s="13"/>
    </row>
    <row r="230" spans="6:68" s="62" customFormat="1" ht="15" customHeight="1" x14ac:dyDescent="0.25">
      <c r="F230" s="63"/>
      <c r="G230" s="63"/>
      <c r="H230" s="63"/>
      <c r="I230" s="63"/>
      <c r="J230" s="63"/>
      <c r="K230" s="63"/>
      <c r="L230" s="16" t="s">
        <v>180</v>
      </c>
      <c r="M230" s="66"/>
      <c r="N230" s="6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c r="AZ230" s="13"/>
      <c r="BA230" s="13"/>
      <c r="BB230" s="13"/>
      <c r="BC230" s="13"/>
      <c r="BD230" s="13"/>
      <c r="BE230" s="13"/>
      <c r="BF230" s="13"/>
      <c r="BG230" s="13"/>
      <c r="BH230" s="13"/>
      <c r="BI230" s="13"/>
      <c r="BJ230" s="13"/>
      <c r="BK230" s="13"/>
      <c r="BL230" s="13"/>
      <c r="BM230" s="13"/>
      <c r="BN230" s="13"/>
      <c r="BO230" s="13"/>
      <c r="BP230" s="13"/>
    </row>
    <row r="231" spans="6:68" s="62" customFormat="1" ht="15" customHeight="1" x14ac:dyDescent="0.25">
      <c r="F231" s="63"/>
      <c r="G231" s="63"/>
      <c r="H231" s="63"/>
      <c r="I231" s="63"/>
      <c r="J231" s="63"/>
      <c r="K231" s="63"/>
      <c r="L231" s="16" t="s">
        <v>181</v>
      </c>
      <c r="M231" s="66"/>
      <c r="N231" s="6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c r="BC231" s="13"/>
      <c r="BD231" s="13"/>
      <c r="BE231" s="13"/>
      <c r="BF231" s="13"/>
      <c r="BG231" s="13"/>
      <c r="BH231" s="13"/>
      <c r="BI231" s="13"/>
      <c r="BJ231" s="13"/>
      <c r="BK231" s="13"/>
      <c r="BL231" s="13"/>
      <c r="BM231" s="13"/>
      <c r="BN231" s="13"/>
      <c r="BO231" s="13"/>
      <c r="BP231" s="13"/>
    </row>
    <row r="232" spans="6:68" s="62" customFormat="1" ht="15" customHeight="1" x14ac:dyDescent="0.25">
      <c r="F232" s="63"/>
      <c r="G232" s="63"/>
      <c r="H232" s="63"/>
      <c r="I232" s="63"/>
      <c r="J232" s="63"/>
      <c r="K232" s="63"/>
      <c r="L232" s="16" t="s">
        <v>182</v>
      </c>
      <c r="M232" s="66"/>
      <c r="N232" s="6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c r="BI232" s="13"/>
      <c r="BJ232" s="13"/>
      <c r="BK232" s="13"/>
      <c r="BL232" s="13"/>
      <c r="BM232" s="13"/>
      <c r="BN232" s="13"/>
      <c r="BO232" s="13"/>
      <c r="BP232" s="13"/>
    </row>
    <row r="233" spans="6:68" s="62" customFormat="1" ht="15" customHeight="1" x14ac:dyDescent="0.25">
      <c r="F233" s="63"/>
      <c r="G233" s="63"/>
      <c r="H233" s="63"/>
      <c r="I233" s="63"/>
      <c r="J233" s="63"/>
      <c r="K233" s="63"/>
      <c r="L233" s="16" t="s">
        <v>183</v>
      </c>
      <c r="M233" s="66"/>
      <c r="N233" s="6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c r="BM233" s="13"/>
      <c r="BN233" s="13"/>
      <c r="BO233" s="13"/>
      <c r="BP233" s="13"/>
    </row>
    <row r="234" spans="6:68" s="62" customFormat="1" ht="15" customHeight="1" x14ac:dyDescent="0.25">
      <c r="F234" s="63"/>
      <c r="G234" s="63"/>
      <c r="H234" s="63"/>
      <c r="I234" s="63"/>
      <c r="J234" s="63"/>
      <c r="K234" s="63"/>
      <c r="L234" s="16" t="s">
        <v>184</v>
      </c>
      <c r="M234" s="66"/>
      <c r="N234" s="6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c r="AZ234" s="13"/>
      <c r="BA234" s="13"/>
      <c r="BB234" s="13"/>
      <c r="BC234" s="13"/>
      <c r="BD234" s="13"/>
      <c r="BE234" s="13"/>
      <c r="BF234" s="13"/>
      <c r="BG234" s="13"/>
      <c r="BH234" s="13"/>
      <c r="BI234" s="13"/>
      <c r="BJ234" s="13"/>
      <c r="BK234" s="13"/>
      <c r="BL234" s="13"/>
      <c r="BM234" s="13"/>
      <c r="BN234" s="13"/>
      <c r="BO234" s="13"/>
      <c r="BP234" s="13"/>
    </row>
  </sheetData>
  <conditionalFormatting sqref="K45">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E11:AF28" xr:uid="{A1A89D68-751A-4179-B317-25C786824087}">
      <formula1>"OK,OI,SD,NC"</formula1>
    </dataValidation>
  </dataValidations>
  <pageMargins left="0.78740157480314965" right="0.78740157480314965" top="0.78740157480314965" bottom="0.78740157480314965" header="0.31496062992125984" footer="0.31496062992125984"/>
  <pageSetup paperSize="8" scale="85" fitToHeight="6" orientation="landscape" useFirstPageNumber="1" r:id="rId1"/>
  <ignoredErrors>
    <ignoredError sqref="F108:I108 E86:I93 E110:G112 F95:I95 F96:I96 G97:I97 H98:I98 H99:I99 H100:I100 H101:I101 G102:I102 G103:I103 H104:I104 H105:I105 H106:I106 H107:I107" unlockedFormula="1"/>
    <ignoredError sqref="H110:I112 E109 I109 F109:H109" formulaRange="1"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CFDC2-8B9D-420E-89DB-0AC45FA15664}">
  <sheetPr>
    <tabColor rgb="FFFFC000"/>
    <pageSetUpPr fitToPage="1"/>
  </sheetPr>
  <dimension ref="A1:BH65"/>
  <sheetViews>
    <sheetView topLeftCell="A8" zoomScaleNormal="100" workbookViewId="0">
      <selection activeCell="E6" sqref="E6"/>
    </sheetView>
  </sheetViews>
  <sheetFormatPr defaultColWidth="9.140625" defaultRowHeight="15" x14ac:dyDescent="0.25"/>
  <cols>
    <col min="1" max="1" width="4.28515625" customWidth="1"/>
    <col min="2" max="2" width="8.28515625" customWidth="1"/>
    <col min="3" max="3" width="63.7109375" customWidth="1"/>
    <col min="4" max="4" width="19.28515625" hidden="1" customWidth="1"/>
    <col min="5" max="5" width="9" customWidth="1"/>
    <col min="6" max="6" width="9.140625" style="139"/>
    <col min="7" max="9" width="10.7109375" bestFit="1" customWidth="1"/>
    <col min="10" max="12" width="8.85546875" hidden="1" customWidth="1"/>
    <col min="15" max="15" width="4.28515625" customWidth="1"/>
  </cols>
  <sheetData>
    <row r="1" spans="1:60" s="11" customFormat="1" ht="20.25" customHeight="1" x14ac:dyDescent="0.25">
      <c r="A1" s="4"/>
      <c r="B1" s="4" t="s">
        <v>0</v>
      </c>
      <c r="C1" s="5"/>
      <c r="D1" s="6" t="s">
        <v>1</v>
      </c>
      <c r="E1" s="7">
        <v>2023</v>
      </c>
      <c r="F1" s="8">
        <v>2022</v>
      </c>
      <c r="G1" s="8">
        <v>2021</v>
      </c>
      <c r="H1" s="8">
        <v>2020</v>
      </c>
      <c r="I1" s="8">
        <v>2019</v>
      </c>
      <c r="J1" s="8">
        <v>2018</v>
      </c>
      <c r="K1" s="8">
        <v>2017</v>
      </c>
      <c r="L1" s="9" t="s">
        <v>2</v>
      </c>
      <c r="M1" s="10" t="s">
        <v>3</v>
      </c>
      <c r="N1" s="7" t="s">
        <v>4</v>
      </c>
      <c r="O1" s="4"/>
    </row>
    <row r="2" spans="1:60" s="13" customFormat="1" ht="15" customHeight="1" x14ac:dyDescent="0.25">
      <c r="A2" s="12"/>
      <c r="B2" s="49" t="s">
        <v>185</v>
      </c>
      <c r="C2" s="49"/>
      <c r="D2" s="49"/>
      <c r="E2" s="26"/>
      <c r="F2" s="98"/>
      <c r="G2" s="26"/>
      <c r="H2" s="26"/>
      <c r="I2" s="26"/>
      <c r="J2" s="26"/>
      <c r="K2" s="26"/>
      <c r="L2" s="24"/>
      <c r="M2" s="25"/>
      <c r="N2" s="26"/>
      <c r="O2" s="12"/>
      <c r="T2" s="14"/>
      <c r="U2" s="15"/>
      <c r="V2" s="50"/>
    </row>
    <row r="3" spans="1:60" s="13" customFormat="1" ht="15" customHeight="1" x14ac:dyDescent="0.25">
      <c r="A3" s="12"/>
      <c r="B3" s="13">
        <v>1</v>
      </c>
      <c r="C3" s="19" t="s">
        <v>186</v>
      </c>
      <c r="D3" s="13" t="s">
        <v>187</v>
      </c>
      <c r="E3" s="36">
        <v>11</v>
      </c>
      <c r="F3" s="99">
        <v>12</v>
      </c>
      <c r="G3" s="36">
        <v>11</v>
      </c>
      <c r="H3" s="36">
        <v>12</v>
      </c>
      <c r="I3" s="36">
        <v>12</v>
      </c>
      <c r="J3" s="36">
        <v>14</v>
      </c>
      <c r="K3" s="36">
        <v>13</v>
      </c>
      <c r="L3" s="16"/>
      <c r="M3" s="17" t="s">
        <v>188</v>
      </c>
      <c r="N3" s="14"/>
      <c r="O3" s="12"/>
      <c r="T3" s="15"/>
      <c r="U3" s="15"/>
      <c r="V3" s="50"/>
    </row>
    <row r="4" spans="1:60" s="13" customFormat="1" ht="15" customHeight="1" x14ac:dyDescent="0.25">
      <c r="A4" s="12"/>
      <c r="B4" s="13">
        <v>2</v>
      </c>
      <c r="C4" s="19" t="s">
        <v>189</v>
      </c>
      <c r="D4" s="13" t="s">
        <v>190</v>
      </c>
      <c r="E4" s="100">
        <v>8</v>
      </c>
      <c r="F4" s="101">
        <v>9</v>
      </c>
      <c r="G4" s="100">
        <v>8</v>
      </c>
      <c r="H4" s="100">
        <v>9</v>
      </c>
      <c r="I4" s="100">
        <v>9</v>
      </c>
      <c r="J4" s="100">
        <v>11</v>
      </c>
      <c r="K4" s="100">
        <v>10</v>
      </c>
      <c r="L4" s="16"/>
      <c r="M4" s="17" t="s">
        <v>188</v>
      </c>
      <c r="N4" s="14"/>
      <c r="O4" s="12"/>
      <c r="P4" s="102"/>
      <c r="Q4" s="15"/>
      <c r="R4" s="102"/>
      <c r="T4" s="102"/>
      <c r="U4" s="15"/>
      <c r="V4" s="50"/>
      <c r="AA4" s="15"/>
      <c r="AB4" s="50"/>
      <c r="AC4" s="103"/>
      <c r="AD4" s="102"/>
      <c r="AE4" s="102"/>
      <c r="AF4" s="15"/>
      <c r="AG4" s="104"/>
      <c r="AH4" s="105"/>
      <c r="AI4" s="105"/>
      <c r="AJ4" s="105"/>
      <c r="AK4" s="105"/>
      <c r="AL4" s="105"/>
      <c r="AM4" s="105"/>
      <c r="AN4" s="105"/>
      <c r="AO4" s="105"/>
      <c r="AP4" s="105"/>
      <c r="AQ4" s="105"/>
      <c r="AR4" s="106"/>
      <c r="AS4" s="106"/>
      <c r="AT4" s="106"/>
      <c r="AU4" s="106"/>
      <c r="AV4" s="106"/>
      <c r="AW4" s="106"/>
      <c r="AX4" s="106"/>
      <c r="AY4" s="106"/>
      <c r="AZ4" s="105"/>
      <c r="BA4" s="105"/>
      <c r="BB4" s="105"/>
      <c r="BC4" s="105"/>
    </row>
    <row r="5" spans="1:60" s="13" customFormat="1" ht="15" customHeight="1" x14ac:dyDescent="0.25">
      <c r="A5" s="12"/>
      <c r="B5" s="13">
        <v>3</v>
      </c>
      <c r="C5" s="19" t="s">
        <v>191</v>
      </c>
      <c r="D5" s="13" t="s">
        <v>24</v>
      </c>
      <c r="E5" s="107">
        <f t="shared" ref="E5:K5" si="0">IFERROR((E4/E3),0)</f>
        <v>0.72727272727272729</v>
      </c>
      <c r="F5" s="108">
        <f t="shared" si="0"/>
        <v>0.75</v>
      </c>
      <c r="G5" s="107">
        <f t="shared" si="0"/>
        <v>0.72727272727272729</v>
      </c>
      <c r="H5" s="107">
        <f t="shared" si="0"/>
        <v>0.75</v>
      </c>
      <c r="I5" s="107">
        <f t="shared" si="0"/>
        <v>0.75</v>
      </c>
      <c r="J5" s="32">
        <f t="shared" si="0"/>
        <v>0.7857142857142857</v>
      </c>
      <c r="K5" s="32">
        <f t="shared" si="0"/>
        <v>0.76923076923076927</v>
      </c>
      <c r="L5" s="16"/>
      <c r="M5" s="17" t="s">
        <v>188</v>
      </c>
      <c r="N5" s="14"/>
      <c r="O5" s="12"/>
      <c r="Q5" s="102"/>
      <c r="R5" s="103"/>
      <c r="S5" s="103"/>
      <c r="T5" s="103"/>
      <c r="U5" s="103"/>
      <c r="V5" s="103"/>
      <c r="W5" s="103"/>
      <c r="X5" s="103"/>
      <c r="Y5" s="103"/>
      <c r="Z5" s="103"/>
      <c r="AB5" s="103"/>
      <c r="AC5" s="103"/>
      <c r="AE5" s="103"/>
      <c r="AF5" s="103"/>
      <c r="AG5" s="103"/>
      <c r="AH5" s="103"/>
      <c r="AI5" s="103"/>
      <c r="AJ5" s="103"/>
      <c r="AK5" s="103"/>
      <c r="AL5" s="103"/>
      <c r="AM5" s="103"/>
      <c r="AN5" s="103"/>
      <c r="AO5" s="103"/>
      <c r="AP5" s="103"/>
      <c r="AQ5" s="103"/>
      <c r="AR5" s="109"/>
      <c r="AS5" s="109"/>
      <c r="AT5" s="109"/>
      <c r="AU5" s="109"/>
      <c r="AV5" s="109"/>
      <c r="AW5" s="109"/>
      <c r="AX5" s="109"/>
      <c r="AY5" s="109"/>
      <c r="AZ5" s="103"/>
      <c r="BA5" s="103"/>
      <c r="BB5" s="103"/>
      <c r="BC5" s="103"/>
    </row>
    <row r="6" spans="1:60" s="13" customFormat="1" ht="15" customHeight="1" x14ac:dyDescent="0.25">
      <c r="A6" s="12"/>
      <c r="B6" s="13">
        <v>4</v>
      </c>
      <c r="C6" s="19" t="s">
        <v>192</v>
      </c>
      <c r="D6" s="13" t="s">
        <v>190</v>
      </c>
      <c r="E6" s="110">
        <v>3</v>
      </c>
      <c r="F6" s="110">
        <v>3</v>
      </c>
      <c r="G6" s="110">
        <v>3</v>
      </c>
      <c r="H6" s="110">
        <v>3</v>
      </c>
      <c r="I6" s="110">
        <v>3</v>
      </c>
      <c r="J6" s="100">
        <v>3</v>
      </c>
      <c r="K6" s="100">
        <v>3</v>
      </c>
      <c r="L6" s="16"/>
      <c r="M6" s="17" t="s">
        <v>188</v>
      </c>
      <c r="N6" s="14"/>
      <c r="O6" s="12"/>
      <c r="P6" s="69"/>
      <c r="R6" s="69"/>
      <c r="T6" s="69"/>
      <c r="V6" s="69"/>
      <c r="X6" s="69"/>
      <c r="Z6" s="15"/>
      <c r="AA6" s="102"/>
      <c r="AC6" s="102"/>
      <c r="AD6" s="15"/>
      <c r="AE6" s="50"/>
      <c r="AJ6" s="15"/>
      <c r="AK6" s="50"/>
      <c r="AL6" s="103"/>
      <c r="AM6" s="102"/>
      <c r="AN6" s="102"/>
      <c r="AO6" s="15"/>
      <c r="AP6" s="104"/>
      <c r="AQ6" s="105"/>
      <c r="AR6" s="105"/>
      <c r="AS6" s="105"/>
      <c r="AT6" s="105"/>
      <c r="AU6" s="105"/>
      <c r="AV6" s="105"/>
      <c r="AW6" s="105"/>
      <c r="AX6" s="105"/>
      <c r="AY6" s="105"/>
      <c r="AZ6" s="105"/>
      <c r="BA6" s="106"/>
      <c r="BB6" s="106"/>
      <c r="BC6" s="106"/>
      <c r="BD6" s="106"/>
      <c r="BE6" s="106"/>
      <c r="BF6" s="106"/>
      <c r="BG6" s="106"/>
      <c r="BH6" s="106"/>
    </row>
    <row r="7" spans="1:60" s="13" customFormat="1" ht="25.5" x14ac:dyDescent="0.25">
      <c r="A7" s="12"/>
      <c r="B7" s="13">
        <v>5</v>
      </c>
      <c r="C7" s="19" t="s">
        <v>193</v>
      </c>
      <c r="D7" s="13" t="s">
        <v>45</v>
      </c>
      <c r="E7" s="110">
        <v>0</v>
      </c>
      <c r="F7" s="110">
        <v>0</v>
      </c>
      <c r="G7" s="110">
        <v>0</v>
      </c>
      <c r="H7" s="110">
        <v>0</v>
      </c>
      <c r="I7" s="110">
        <v>0</v>
      </c>
      <c r="J7" s="111">
        <v>0</v>
      </c>
      <c r="K7" s="112">
        <v>0</v>
      </c>
      <c r="L7" s="16"/>
      <c r="M7" s="17" t="s">
        <v>188</v>
      </c>
      <c r="N7" s="14"/>
      <c r="O7" s="12"/>
      <c r="P7" s="102"/>
      <c r="Q7" s="19"/>
      <c r="R7" s="69"/>
      <c r="S7" s="69"/>
      <c r="T7" s="69"/>
      <c r="U7" s="69"/>
      <c r="V7" s="113"/>
      <c r="W7" s="113"/>
      <c r="X7" s="114"/>
      <c r="Y7" s="115"/>
      <c r="Z7" s="115"/>
      <c r="AE7" s="59"/>
      <c r="AF7" s="59"/>
      <c r="AG7" s="116"/>
      <c r="AH7" s="114"/>
      <c r="AI7" s="114"/>
      <c r="AJ7" s="117"/>
      <c r="AK7" s="114"/>
      <c r="AL7" s="114"/>
      <c r="AM7" s="114"/>
      <c r="AN7" s="114"/>
      <c r="AO7" s="114"/>
      <c r="AP7" s="118"/>
      <c r="AQ7" s="118"/>
      <c r="AR7" s="118"/>
      <c r="AS7" s="118"/>
      <c r="AT7" s="118"/>
      <c r="AU7" s="118"/>
      <c r="AV7" s="118"/>
      <c r="AW7" s="118"/>
      <c r="AX7" s="118"/>
      <c r="AY7" s="118"/>
      <c r="AZ7" s="114"/>
      <c r="BA7" s="114"/>
      <c r="BB7" s="114"/>
      <c r="BC7" s="114"/>
    </row>
    <row r="8" spans="1:60" s="13" customFormat="1" ht="15" customHeight="1" x14ac:dyDescent="0.25">
      <c r="A8" s="12"/>
      <c r="B8" s="13">
        <v>6</v>
      </c>
      <c r="C8" s="19" t="s">
        <v>194</v>
      </c>
      <c r="D8" s="13" t="s">
        <v>190</v>
      </c>
      <c r="E8" s="110">
        <v>5</v>
      </c>
      <c r="F8" s="110">
        <v>6</v>
      </c>
      <c r="G8" s="110">
        <v>5</v>
      </c>
      <c r="H8" s="110">
        <v>6</v>
      </c>
      <c r="I8" s="110">
        <v>6</v>
      </c>
      <c r="J8" s="100">
        <v>7</v>
      </c>
      <c r="K8" s="110">
        <v>7</v>
      </c>
      <c r="L8" s="16"/>
      <c r="M8" s="17" t="s">
        <v>188</v>
      </c>
      <c r="N8" s="14" t="s">
        <v>195</v>
      </c>
      <c r="O8" s="12"/>
      <c r="P8" s="102"/>
      <c r="R8" s="69"/>
      <c r="S8" s="69"/>
      <c r="T8" s="69"/>
      <c r="U8" s="69"/>
      <c r="V8" s="113"/>
      <c r="W8" s="113"/>
      <c r="X8" s="114"/>
      <c r="Y8" s="115"/>
      <c r="Z8" s="115"/>
      <c r="AE8" s="59"/>
      <c r="AF8" s="59"/>
      <c r="AG8" s="116"/>
      <c r="AH8" s="114"/>
      <c r="AI8" s="114"/>
      <c r="AJ8" s="117"/>
      <c r="AK8" s="114"/>
      <c r="AL8" s="114"/>
      <c r="AM8" s="114"/>
      <c r="AN8" s="114"/>
      <c r="AO8" s="114"/>
      <c r="AP8" s="118"/>
      <c r="AQ8" s="118"/>
      <c r="AR8" s="118"/>
      <c r="AS8" s="118"/>
      <c r="AT8" s="118"/>
      <c r="AU8" s="118"/>
      <c r="AV8" s="118"/>
      <c r="AW8" s="118"/>
      <c r="AX8" s="118"/>
      <c r="AY8" s="118"/>
      <c r="AZ8" s="114"/>
      <c r="BA8" s="114"/>
      <c r="BB8" s="114"/>
      <c r="BC8" s="114"/>
    </row>
    <row r="9" spans="1:60" s="13" customFormat="1" ht="15" customHeight="1" x14ac:dyDescent="0.25">
      <c r="A9" s="12"/>
      <c r="B9" s="13">
        <v>7</v>
      </c>
      <c r="C9" s="19" t="s">
        <v>196</v>
      </c>
      <c r="D9" s="13" t="s">
        <v>24</v>
      </c>
      <c r="E9" s="107">
        <f>IFERROR((E8/E3),0)</f>
        <v>0.45454545454545453</v>
      </c>
      <c r="F9" s="108">
        <f t="shared" ref="F9:K9" si="1">IFERROR((F8/F3),0)</f>
        <v>0.5</v>
      </c>
      <c r="G9" s="107">
        <f t="shared" si="1"/>
        <v>0.45454545454545453</v>
      </c>
      <c r="H9" s="107">
        <f t="shared" si="1"/>
        <v>0.5</v>
      </c>
      <c r="I9" s="107">
        <f t="shared" si="1"/>
        <v>0.5</v>
      </c>
      <c r="J9" s="32">
        <f t="shared" si="1"/>
        <v>0.5</v>
      </c>
      <c r="K9" s="32">
        <f t="shared" si="1"/>
        <v>0.53846153846153844</v>
      </c>
      <c r="L9" s="16"/>
      <c r="M9" s="17" t="s">
        <v>188</v>
      </c>
      <c r="N9" s="14" t="s">
        <v>195</v>
      </c>
      <c r="O9" s="12"/>
      <c r="P9" s="102"/>
      <c r="Q9" s="19"/>
      <c r="R9" s="69"/>
      <c r="S9" s="69"/>
      <c r="T9" s="69"/>
      <c r="U9" s="69"/>
      <c r="V9" s="113"/>
      <c r="W9" s="113"/>
      <c r="X9" s="114"/>
      <c r="Y9" s="115"/>
      <c r="Z9" s="115"/>
      <c r="AE9" s="59"/>
      <c r="AF9" s="59"/>
      <c r="AG9" s="116"/>
      <c r="AH9" s="114"/>
      <c r="AI9" s="114"/>
      <c r="AJ9" s="117"/>
      <c r="AK9" s="114"/>
      <c r="AL9" s="114"/>
      <c r="AM9" s="114"/>
      <c r="AN9" s="114"/>
      <c r="AO9" s="114"/>
      <c r="AP9" s="118"/>
      <c r="AQ9" s="118"/>
      <c r="AR9" s="118"/>
      <c r="AS9" s="118"/>
      <c r="AT9" s="118"/>
      <c r="AU9" s="118"/>
      <c r="AV9" s="118"/>
      <c r="AW9" s="118"/>
      <c r="AX9" s="118"/>
      <c r="AY9" s="118"/>
      <c r="AZ9" s="114"/>
      <c r="BA9" s="114"/>
      <c r="BB9" s="114"/>
      <c r="BC9" s="114"/>
    </row>
    <row r="10" spans="1:60" s="13" customFormat="1" ht="15" customHeight="1" x14ac:dyDescent="0.25">
      <c r="A10" s="12"/>
      <c r="B10" s="13">
        <v>8</v>
      </c>
      <c r="C10" s="19" t="s">
        <v>197</v>
      </c>
      <c r="D10" s="13" t="s">
        <v>190</v>
      </c>
      <c r="E10" s="110">
        <v>7</v>
      </c>
      <c r="F10" s="119">
        <v>7</v>
      </c>
      <c r="G10" s="110">
        <v>6</v>
      </c>
      <c r="H10" s="110">
        <v>6</v>
      </c>
      <c r="I10" s="110">
        <v>6</v>
      </c>
      <c r="J10" s="100"/>
      <c r="K10" s="100"/>
      <c r="L10" s="16"/>
      <c r="M10" s="17" t="s">
        <v>188</v>
      </c>
      <c r="N10" s="14" t="s">
        <v>198</v>
      </c>
      <c r="O10" s="12"/>
      <c r="P10" s="102"/>
      <c r="Q10" s="19"/>
      <c r="R10" s="69"/>
      <c r="S10" s="69"/>
      <c r="T10" s="69"/>
      <c r="U10" s="69"/>
      <c r="V10" s="113"/>
      <c r="W10" s="113"/>
      <c r="X10" s="114"/>
      <c r="Y10" s="115"/>
      <c r="Z10" s="115"/>
      <c r="AE10" s="59"/>
      <c r="AF10" s="59"/>
      <c r="AG10" s="116"/>
      <c r="AH10" s="114"/>
      <c r="AI10" s="114"/>
      <c r="AJ10" s="117"/>
      <c r="AK10" s="114"/>
      <c r="AL10" s="114"/>
      <c r="AM10" s="114"/>
      <c r="AN10" s="114"/>
      <c r="AO10" s="114"/>
      <c r="AP10" s="118"/>
      <c r="AQ10" s="118"/>
      <c r="AR10" s="118"/>
      <c r="AS10" s="118"/>
      <c r="AT10" s="118"/>
      <c r="AU10" s="118"/>
      <c r="AV10" s="118"/>
      <c r="AW10" s="118"/>
      <c r="AX10" s="118"/>
      <c r="AY10" s="118"/>
      <c r="AZ10" s="114"/>
      <c r="BA10" s="114"/>
      <c r="BB10" s="114"/>
      <c r="BC10" s="114"/>
    </row>
    <row r="11" spans="1:60" s="13" customFormat="1" ht="15" customHeight="1" x14ac:dyDescent="0.25">
      <c r="A11" s="12"/>
      <c r="B11" s="13">
        <v>9</v>
      </c>
      <c r="C11" s="19" t="s">
        <v>199</v>
      </c>
      <c r="D11" s="13" t="s">
        <v>190</v>
      </c>
      <c r="E11" s="107">
        <f>IFERROR((E10/E3),0)</f>
        <v>0.63636363636363635</v>
      </c>
      <c r="F11" s="108">
        <f>IFERROR((F10/F3),0)</f>
        <v>0.58333333333333337</v>
      </c>
      <c r="G11" s="107">
        <f t="shared" ref="G11:K11" si="2">IFERROR((G10/G3),0)</f>
        <v>0.54545454545454541</v>
      </c>
      <c r="H11" s="107">
        <f t="shared" si="2"/>
        <v>0.5</v>
      </c>
      <c r="I11" s="107">
        <f t="shared" si="2"/>
        <v>0.5</v>
      </c>
      <c r="J11" s="32">
        <f t="shared" si="2"/>
        <v>0</v>
      </c>
      <c r="K11" s="32">
        <f t="shared" si="2"/>
        <v>0</v>
      </c>
      <c r="L11" s="16"/>
      <c r="M11" s="14"/>
      <c r="N11" s="14" t="s">
        <v>198</v>
      </c>
      <c r="O11" s="12"/>
      <c r="P11" s="102"/>
      <c r="Q11" s="19"/>
      <c r="R11" s="69"/>
      <c r="S11" s="69"/>
      <c r="T11" s="69"/>
      <c r="U11" s="69"/>
      <c r="V11" s="113"/>
      <c r="W11" s="113"/>
      <c r="X11" s="114"/>
      <c r="Y11" s="115"/>
      <c r="Z11" s="115"/>
      <c r="AE11" s="59"/>
      <c r="AF11" s="59"/>
      <c r="AG11" s="116"/>
      <c r="AH11" s="114"/>
      <c r="AI11" s="114"/>
      <c r="AJ11" s="117"/>
      <c r="AK11" s="114"/>
      <c r="AL11" s="114"/>
      <c r="AM11" s="114"/>
      <c r="AN11" s="114"/>
      <c r="AO11" s="114"/>
      <c r="AP11" s="118"/>
      <c r="AQ11" s="118"/>
      <c r="AR11" s="118"/>
      <c r="AS11" s="118"/>
      <c r="AT11" s="118"/>
      <c r="AU11" s="118"/>
      <c r="AV11" s="118"/>
      <c r="AW11" s="118"/>
      <c r="AX11" s="118"/>
      <c r="AY11" s="118"/>
      <c r="AZ11" s="114"/>
      <c r="BA11" s="114"/>
      <c r="BB11" s="114"/>
      <c r="BC11" s="114"/>
    </row>
    <row r="12" spans="1:60" s="13" customFormat="1" ht="15" customHeight="1" x14ac:dyDescent="0.25">
      <c r="A12" s="12"/>
      <c r="B12" s="13">
        <v>10</v>
      </c>
      <c r="C12" s="19" t="s">
        <v>200</v>
      </c>
      <c r="D12" s="13" t="s">
        <v>190</v>
      </c>
      <c r="E12" s="110">
        <v>8</v>
      </c>
      <c r="F12" s="119">
        <v>8</v>
      </c>
      <c r="G12" s="110">
        <v>7</v>
      </c>
      <c r="H12" s="110">
        <v>7</v>
      </c>
      <c r="I12" s="110">
        <v>8</v>
      </c>
      <c r="J12" s="100">
        <v>8</v>
      </c>
      <c r="K12" s="110">
        <v>7</v>
      </c>
      <c r="L12" s="16"/>
      <c r="M12" s="17" t="s">
        <v>188</v>
      </c>
      <c r="N12" s="14" t="s">
        <v>198</v>
      </c>
      <c r="O12" s="12"/>
      <c r="P12" s="102"/>
      <c r="Q12" s="19"/>
      <c r="R12" s="69"/>
      <c r="S12" s="69"/>
      <c r="T12" s="69"/>
      <c r="U12" s="69"/>
      <c r="V12" s="113"/>
      <c r="W12" s="113"/>
      <c r="X12" s="114"/>
      <c r="Y12" s="115"/>
      <c r="Z12" s="115"/>
      <c r="AE12" s="59"/>
      <c r="AF12" s="59"/>
      <c r="AG12" s="116"/>
      <c r="AH12" s="114"/>
      <c r="AI12" s="114"/>
      <c r="AJ12" s="117"/>
      <c r="AK12" s="114"/>
      <c r="AL12" s="114"/>
      <c r="AM12" s="114"/>
      <c r="AN12" s="114"/>
      <c r="AO12" s="114"/>
      <c r="AP12" s="118"/>
      <c r="AQ12" s="118"/>
      <c r="AR12" s="118"/>
      <c r="AS12" s="118"/>
      <c r="AT12" s="118"/>
      <c r="AU12" s="118"/>
      <c r="AV12" s="118"/>
      <c r="AW12" s="118"/>
      <c r="AX12" s="118"/>
      <c r="AY12" s="118"/>
      <c r="AZ12" s="114"/>
      <c r="BA12" s="114"/>
      <c r="BB12" s="114"/>
      <c r="BC12" s="114"/>
    </row>
    <row r="13" spans="1:60" s="13" customFormat="1" ht="15" customHeight="1" x14ac:dyDescent="0.25">
      <c r="A13" s="12"/>
      <c r="B13" s="13">
        <v>11</v>
      </c>
      <c r="C13" s="19" t="s">
        <v>201</v>
      </c>
      <c r="D13" s="13" t="s">
        <v>190</v>
      </c>
      <c r="E13" s="107">
        <f t="shared" ref="E13:K13" si="3">IFERROR((E12/E3),0)</f>
        <v>0.72727272727272729</v>
      </c>
      <c r="F13" s="108">
        <f t="shared" si="3"/>
        <v>0.66666666666666663</v>
      </c>
      <c r="G13" s="107">
        <f t="shared" si="3"/>
        <v>0.63636363636363635</v>
      </c>
      <c r="H13" s="107">
        <f t="shared" si="3"/>
        <v>0.58333333333333337</v>
      </c>
      <c r="I13" s="107">
        <f t="shared" si="3"/>
        <v>0.66666666666666663</v>
      </c>
      <c r="J13" s="32">
        <f t="shared" si="3"/>
        <v>0.5714285714285714</v>
      </c>
      <c r="K13" s="32">
        <f t="shared" si="3"/>
        <v>0.53846153846153844</v>
      </c>
      <c r="L13" s="16"/>
      <c r="M13" s="17" t="s">
        <v>188</v>
      </c>
      <c r="N13" s="14" t="s">
        <v>198</v>
      </c>
      <c r="O13" s="12"/>
      <c r="P13" s="102"/>
      <c r="Q13" s="19"/>
      <c r="R13" s="69"/>
      <c r="S13" s="69"/>
      <c r="T13" s="69"/>
      <c r="U13" s="69"/>
      <c r="V13" s="113"/>
      <c r="W13" s="113"/>
      <c r="X13" s="114"/>
      <c r="Y13" s="115"/>
      <c r="Z13" s="115"/>
      <c r="AE13" s="59"/>
      <c r="AF13" s="59"/>
      <c r="AG13" s="116"/>
      <c r="AH13" s="114"/>
      <c r="AI13" s="114"/>
      <c r="AJ13" s="117"/>
      <c r="AK13" s="114"/>
      <c r="AL13" s="114"/>
      <c r="AM13" s="114"/>
      <c r="AN13" s="114"/>
      <c r="AO13" s="114"/>
      <c r="AP13" s="118"/>
      <c r="AQ13" s="118"/>
      <c r="AR13" s="118"/>
      <c r="AS13" s="118"/>
      <c r="AT13" s="118"/>
      <c r="AU13" s="118"/>
      <c r="AV13" s="118"/>
      <c r="AW13" s="118"/>
      <c r="AX13" s="118"/>
      <c r="AY13" s="118"/>
      <c r="AZ13" s="114"/>
      <c r="BA13" s="114"/>
      <c r="BB13" s="114"/>
      <c r="BC13" s="114"/>
    </row>
    <row r="14" spans="1:60" s="13" customFormat="1" ht="15" customHeight="1" x14ac:dyDescent="0.25">
      <c r="A14" s="12"/>
      <c r="B14" s="13">
        <v>12</v>
      </c>
      <c r="C14" s="19" t="s">
        <v>202</v>
      </c>
      <c r="D14" s="13" t="s">
        <v>190</v>
      </c>
      <c r="E14" s="120">
        <v>9.5</v>
      </c>
      <c r="F14" s="120">
        <v>8.8000000000000007</v>
      </c>
      <c r="G14" s="121">
        <v>7.8</v>
      </c>
      <c r="H14" s="121">
        <v>6</v>
      </c>
      <c r="I14" s="121">
        <v>5</v>
      </c>
      <c r="J14" s="122">
        <v>10.5</v>
      </c>
      <c r="K14" s="122">
        <v>9.5</v>
      </c>
      <c r="L14" s="16"/>
      <c r="M14" s="17" t="s">
        <v>188</v>
      </c>
      <c r="N14" s="14" t="s">
        <v>195</v>
      </c>
      <c r="O14" s="12"/>
      <c r="P14" s="102"/>
      <c r="Q14" s="19"/>
      <c r="R14" s="69"/>
      <c r="S14" s="69"/>
      <c r="T14" s="69"/>
      <c r="U14" s="69"/>
      <c r="V14" s="113"/>
      <c r="W14" s="113"/>
      <c r="X14" s="114"/>
      <c r="Y14" s="115"/>
      <c r="Z14" s="115"/>
      <c r="AE14" s="59"/>
      <c r="AF14" s="59"/>
      <c r="AG14" s="116"/>
      <c r="AH14" s="114"/>
      <c r="AI14" s="114"/>
      <c r="AJ14" s="117"/>
      <c r="AK14" s="114"/>
      <c r="AL14" s="114"/>
      <c r="AM14" s="114"/>
      <c r="AN14" s="114"/>
      <c r="AO14" s="114"/>
      <c r="AP14" s="118"/>
      <c r="AQ14" s="118"/>
      <c r="AR14" s="118"/>
      <c r="AS14" s="118"/>
      <c r="AT14" s="118"/>
      <c r="AU14" s="118"/>
      <c r="AV14" s="118"/>
      <c r="AW14" s="118"/>
      <c r="AX14" s="118"/>
      <c r="AY14" s="118"/>
      <c r="AZ14" s="114"/>
      <c r="BA14" s="114"/>
      <c r="BB14" s="114"/>
      <c r="BC14" s="114"/>
    </row>
    <row r="15" spans="1:60" s="13" customFormat="1" ht="15" customHeight="1" x14ac:dyDescent="0.25">
      <c r="A15" s="12"/>
      <c r="B15" s="13">
        <v>13</v>
      </c>
      <c r="C15" s="19" t="s">
        <v>203</v>
      </c>
      <c r="D15" s="13" t="s">
        <v>190</v>
      </c>
      <c r="E15" s="123">
        <v>3.9</v>
      </c>
      <c r="F15" s="120">
        <v>4</v>
      </c>
      <c r="G15" s="121">
        <v>3.5</v>
      </c>
      <c r="H15" s="121">
        <v>2.6</v>
      </c>
      <c r="I15" s="121">
        <v>3.5</v>
      </c>
      <c r="J15" s="122">
        <v>4.7</v>
      </c>
      <c r="K15" s="122">
        <v>4.0999999999999996</v>
      </c>
      <c r="L15" s="16"/>
      <c r="M15" s="17" t="s">
        <v>188</v>
      </c>
      <c r="N15" s="14" t="s">
        <v>195</v>
      </c>
      <c r="O15" s="12"/>
      <c r="P15" s="102"/>
      <c r="Q15" s="19"/>
      <c r="R15" s="69"/>
      <c r="S15" s="69"/>
      <c r="T15" s="69"/>
      <c r="U15" s="69"/>
      <c r="V15" s="113"/>
      <c r="W15" s="113"/>
      <c r="X15" s="114"/>
      <c r="Y15" s="115"/>
      <c r="Z15" s="115"/>
      <c r="AE15" s="59"/>
      <c r="AF15" s="59"/>
      <c r="AG15" s="116"/>
      <c r="AH15" s="114"/>
      <c r="AI15" s="114"/>
      <c r="AJ15" s="117"/>
      <c r="AK15" s="114"/>
      <c r="AL15" s="114"/>
      <c r="AM15" s="114"/>
      <c r="AN15" s="114"/>
      <c r="AO15" s="114"/>
      <c r="AP15" s="118"/>
      <c r="AQ15" s="118"/>
      <c r="AR15" s="118"/>
      <c r="AS15" s="118"/>
      <c r="AT15" s="118"/>
      <c r="AU15" s="118"/>
      <c r="AV15" s="118"/>
      <c r="AW15" s="118"/>
      <c r="AX15" s="118"/>
      <c r="AY15" s="118"/>
      <c r="AZ15" s="114"/>
      <c r="BA15" s="114"/>
      <c r="BB15" s="114"/>
      <c r="BC15" s="114"/>
    </row>
    <row r="16" spans="1:60" s="13" customFormat="1" ht="15" customHeight="1" x14ac:dyDescent="0.25">
      <c r="A16" s="12"/>
      <c r="B16" s="13">
        <v>14</v>
      </c>
      <c r="C16" s="19" t="s">
        <v>204</v>
      </c>
      <c r="D16" s="13" t="s">
        <v>190</v>
      </c>
      <c r="E16" s="123">
        <v>5.5</v>
      </c>
      <c r="F16" s="120">
        <v>5.2</v>
      </c>
      <c r="G16" s="121">
        <v>4.5999999999999996</v>
      </c>
      <c r="H16" s="121">
        <v>5.2</v>
      </c>
      <c r="I16" s="121">
        <v>6.2</v>
      </c>
      <c r="J16" s="122">
        <v>6</v>
      </c>
      <c r="K16" s="122">
        <v>5.4</v>
      </c>
      <c r="L16" s="16"/>
      <c r="M16" s="17" t="s">
        <v>188</v>
      </c>
      <c r="N16" s="14" t="s">
        <v>195</v>
      </c>
      <c r="O16" s="12"/>
      <c r="P16" s="102"/>
      <c r="Q16" s="19"/>
      <c r="R16" s="69"/>
      <c r="S16" s="69"/>
      <c r="T16" s="69"/>
      <c r="U16" s="69"/>
      <c r="V16" s="113"/>
      <c r="W16" s="113"/>
      <c r="X16" s="114"/>
      <c r="Y16" s="115"/>
      <c r="Z16" s="115"/>
      <c r="AE16" s="59"/>
      <c r="AF16" s="59"/>
      <c r="AG16" s="116"/>
      <c r="AH16" s="114"/>
      <c r="AI16" s="114"/>
      <c r="AJ16" s="117"/>
      <c r="AK16" s="114"/>
      <c r="AL16" s="114"/>
      <c r="AM16" s="114"/>
      <c r="AN16" s="114"/>
      <c r="AO16" s="114"/>
      <c r="AP16" s="118"/>
      <c r="AQ16" s="118"/>
      <c r="AR16" s="118"/>
      <c r="AS16" s="118"/>
      <c r="AT16" s="118"/>
      <c r="AU16" s="118"/>
      <c r="AV16" s="118"/>
      <c r="AW16" s="118"/>
      <c r="AX16" s="118"/>
      <c r="AY16" s="118"/>
      <c r="AZ16" s="114"/>
      <c r="BA16" s="114"/>
      <c r="BB16" s="114"/>
      <c r="BC16" s="114"/>
    </row>
    <row r="17" spans="1:55" s="13" customFormat="1" ht="15" customHeight="1" x14ac:dyDescent="0.25">
      <c r="A17" s="12"/>
      <c r="B17" s="13">
        <v>15</v>
      </c>
      <c r="C17" s="19" t="s">
        <v>205</v>
      </c>
      <c r="D17" s="40" t="s">
        <v>59</v>
      </c>
      <c r="E17" s="120">
        <v>53</v>
      </c>
      <c r="F17" s="120">
        <v>55</v>
      </c>
      <c r="G17" s="124">
        <v>53.1</v>
      </c>
      <c r="H17" s="125">
        <v>53.3</v>
      </c>
      <c r="I17" s="125">
        <v>54</v>
      </c>
      <c r="J17" s="36">
        <v>54.4</v>
      </c>
      <c r="K17" s="36">
        <v>54.5</v>
      </c>
      <c r="L17" s="16"/>
      <c r="M17" s="17" t="s">
        <v>206</v>
      </c>
      <c r="N17" s="14" t="s">
        <v>195</v>
      </c>
      <c r="O17" s="12"/>
      <c r="P17" s="102"/>
      <c r="Q17" s="19"/>
      <c r="R17" s="69"/>
      <c r="S17" s="69"/>
      <c r="T17" s="69"/>
      <c r="U17" s="69"/>
      <c r="V17" s="113"/>
      <c r="W17" s="113"/>
      <c r="X17" s="114"/>
      <c r="Y17" s="115"/>
      <c r="Z17" s="115"/>
      <c r="AE17" s="59"/>
      <c r="AF17" s="59"/>
      <c r="AG17" s="116"/>
      <c r="AH17" s="114"/>
      <c r="AI17" s="114"/>
      <c r="AJ17" s="117"/>
      <c r="AK17" s="114"/>
      <c r="AL17" s="114"/>
      <c r="AM17" s="114"/>
      <c r="AN17" s="114"/>
      <c r="AO17" s="114"/>
      <c r="AP17" s="118"/>
      <c r="AQ17" s="118"/>
      <c r="AR17" s="118"/>
      <c r="AS17" s="118"/>
      <c r="AT17" s="118"/>
      <c r="AU17" s="118"/>
      <c r="AV17" s="118"/>
      <c r="AW17" s="118"/>
      <c r="AX17" s="118"/>
      <c r="AY17" s="118"/>
      <c r="AZ17" s="114"/>
      <c r="BA17" s="114"/>
      <c r="BB17" s="114"/>
      <c r="BC17" s="114"/>
    </row>
    <row r="18" spans="1:55" s="13" customFormat="1" ht="15" customHeight="1" x14ac:dyDescent="0.25">
      <c r="A18" s="12"/>
      <c r="B18" s="13">
        <v>16</v>
      </c>
      <c r="C18" s="19" t="s">
        <v>207</v>
      </c>
      <c r="D18" s="13" t="s">
        <v>208</v>
      </c>
      <c r="E18" s="126">
        <v>1</v>
      </c>
      <c r="F18" s="127">
        <v>0.97499999999999998</v>
      </c>
      <c r="G18" s="126">
        <v>0.98099999999999998</v>
      </c>
      <c r="H18" s="126">
        <v>0.96</v>
      </c>
      <c r="I18" s="126">
        <v>1</v>
      </c>
      <c r="J18" s="128"/>
      <c r="K18" s="128">
        <v>0.97399999999999998</v>
      </c>
      <c r="L18" s="16"/>
      <c r="M18" s="43"/>
      <c r="N18" s="14"/>
      <c r="O18" s="12"/>
      <c r="P18" s="102"/>
      <c r="Q18" s="19"/>
      <c r="R18" s="69"/>
      <c r="S18" s="69"/>
      <c r="T18" s="69"/>
      <c r="U18" s="69"/>
      <c r="V18" s="113"/>
      <c r="W18" s="113"/>
      <c r="X18" s="114"/>
      <c r="Y18" s="115"/>
      <c r="Z18" s="115"/>
      <c r="AE18" s="59"/>
      <c r="AF18" s="59"/>
      <c r="AG18" s="116"/>
      <c r="AH18" s="114"/>
      <c r="AI18" s="114"/>
      <c r="AJ18" s="117"/>
      <c r="AK18" s="114"/>
      <c r="AL18" s="114"/>
      <c r="AM18" s="114"/>
      <c r="AN18" s="114"/>
      <c r="AO18" s="114"/>
      <c r="AP18" s="118"/>
      <c r="AQ18" s="118"/>
      <c r="AR18" s="118"/>
      <c r="AS18" s="118"/>
      <c r="AT18" s="118"/>
      <c r="AU18" s="118"/>
      <c r="AV18" s="118"/>
      <c r="AW18" s="118"/>
      <c r="AX18" s="118"/>
      <c r="AY18" s="118"/>
      <c r="AZ18" s="114"/>
      <c r="BA18" s="114"/>
      <c r="BB18" s="114"/>
      <c r="BC18" s="114"/>
    </row>
    <row r="19" spans="1:55" s="13" customFormat="1" ht="15" customHeight="1" x14ac:dyDescent="0.25">
      <c r="A19" s="12"/>
      <c r="B19" s="13">
        <v>17</v>
      </c>
      <c r="C19" s="19" t="s">
        <v>209</v>
      </c>
      <c r="D19" s="13" t="s">
        <v>210</v>
      </c>
      <c r="E19" s="123" t="s">
        <v>211</v>
      </c>
      <c r="F19" s="120" t="s">
        <v>211</v>
      </c>
      <c r="G19" s="126" t="s">
        <v>211</v>
      </c>
      <c r="H19" s="126" t="s">
        <v>211</v>
      </c>
      <c r="I19" s="126" t="s">
        <v>212</v>
      </c>
      <c r="J19" s="128"/>
      <c r="K19" s="128"/>
      <c r="L19" s="16"/>
      <c r="M19" s="43"/>
      <c r="N19" s="14"/>
      <c r="O19" s="12"/>
      <c r="P19" s="102"/>
      <c r="Q19" s="19"/>
      <c r="R19" s="69"/>
      <c r="S19" s="69"/>
      <c r="T19" s="69"/>
      <c r="U19" s="69"/>
      <c r="V19" s="113"/>
      <c r="W19" s="113"/>
      <c r="X19" s="114"/>
      <c r="Y19" s="115"/>
      <c r="Z19" s="115"/>
      <c r="AE19" s="59"/>
      <c r="AF19" s="59"/>
      <c r="AG19" s="116"/>
      <c r="AH19" s="114"/>
      <c r="AI19" s="114"/>
      <c r="AJ19" s="117"/>
      <c r="AK19" s="114"/>
      <c r="AL19" s="114"/>
      <c r="AM19" s="114"/>
      <c r="AN19" s="114"/>
      <c r="AO19" s="114"/>
      <c r="AP19" s="118"/>
      <c r="AQ19" s="118"/>
      <c r="AR19" s="118"/>
      <c r="AS19" s="118"/>
      <c r="AT19" s="118"/>
      <c r="AU19" s="118"/>
      <c r="AV19" s="118"/>
      <c r="AW19" s="118"/>
      <c r="AX19" s="118"/>
      <c r="AY19" s="118"/>
      <c r="AZ19" s="114"/>
      <c r="BA19" s="114"/>
      <c r="BB19" s="114"/>
      <c r="BC19" s="114"/>
    </row>
    <row r="20" spans="1:55" s="13" customFormat="1" ht="15" customHeight="1" x14ac:dyDescent="0.25">
      <c r="A20" s="12"/>
      <c r="B20" s="13">
        <v>18</v>
      </c>
      <c r="C20" s="19" t="s">
        <v>213</v>
      </c>
      <c r="D20" s="13" t="s">
        <v>214</v>
      </c>
      <c r="E20" s="126">
        <f>160/(10831-47+160)</f>
        <v>1.4619883040935672E-2</v>
      </c>
      <c r="F20" s="127">
        <v>0</v>
      </c>
      <c r="G20" s="126">
        <v>0</v>
      </c>
      <c r="H20" s="126">
        <f>12/(9969+254+75)</f>
        <v>1.1652748106428432E-3</v>
      </c>
      <c r="I20" s="126">
        <f>184/10502</f>
        <v>1.7520472290992191E-2</v>
      </c>
      <c r="J20" s="128">
        <f>122/9521</f>
        <v>1.2813780065119211E-2</v>
      </c>
      <c r="K20" s="128"/>
      <c r="L20" s="16"/>
      <c r="M20" s="43"/>
      <c r="N20" s="14"/>
      <c r="O20" s="12"/>
      <c r="P20" s="102"/>
      <c r="Q20" s="19"/>
      <c r="R20" s="69"/>
      <c r="S20" s="69"/>
      <c r="T20" s="69"/>
      <c r="U20" s="69"/>
      <c r="V20" s="113"/>
      <c r="W20" s="113"/>
      <c r="X20" s="114"/>
      <c r="Y20" s="115"/>
      <c r="Z20" s="115"/>
      <c r="AE20" s="59"/>
      <c r="AF20" s="59"/>
      <c r="AG20" s="116"/>
      <c r="AH20" s="114"/>
      <c r="AI20" s="114"/>
      <c r="AJ20" s="117"/>
      <c r="AK20" s="114"/>
      <c r="AL20" s="114"/>
      <c r="AM20" s="114"/>
      <c r="AN20" s="114"/>
      <c r="AO20" s="114"/>
      <c r="AP20" s="118"/>
      <c r="AQ20" s="118"/>
      <c r="AR20" s="118"/>
      <c r="AS20" s="118"/>
      <c r="AT20" s="118"/>
      <c r="AU20" s="118"/>
      <c r="AV20" s="118"/>
      <c r="AW20" s="118"/>
      <c r="AX20" s="118"/>
      <c r="AY20" s="118"/>
      <c r="AZ20" s="114"/>
      <c r="BA20" s="114"/>
      <c r="BB20" s="114"/>
      <c r="BC20" s="114"/>
    </row>
    <row r="21" spans="1:55" s="13" customFormat="1" ht="15" customHeight="1" x14ac:dyDescent="0.25">
      <c r="A21" s="12"/>
      <c r="B21" s="13">
        <v>19</v>
      </c>
      <c r="C21" s="19" t="s">
        <v>215</v>
      </c>
      <c r="D21" s="13" t="s">
        <v>216</v>
      </c>
      <c r="E21" s="129">
        <v>4</v>
      </c>
      <c r="F21" s="130">
        <v>3</v>
      </c>
      <c r="G21" s="110">
        <v>2</v>
      </c>
      <c r="H21" s="110">
        <v>1</v>
      </c>
      <c r="I21" s="110">
        <v>11</v>
      </c>
      <c r="J21" s="131">
        <v>10</v>
      </c>
      <c r="K21" s="131">
        <v>9</v>
      </c>
      <c r="L21" s="16"/>
      <c r="M21" s="43"/>
      <c r="N21" s="14"/>
      <c r="O21" s="12"/>
      <c r="P21" s="102"/>
      <c r="Q21" s="19"/>
      <c r="R21" s="69"/>
      <c r="S21" s="69"/>
      <c r="T21" s="69"/>
      <c r="U21" s="69"/>
      <c r="V21" s="113"/>
      <c r="W21" s="113"/>
      <c r="X21" s="114"/>
      <c r="Y21" s="115"/>
      <c r="Z21" s="115"/>
      <c r="AE21" s="59"/>
      <c r="AF21" s="59"/>
      <c r="AG21" s="116"/>
      <c r="AH21" s="114"/>
      <c r="AI21" s="114"/>
      <c r="AJ21" s="117"/>
      <c r="AK21" s="114"/>
      <c r="AL21" s="114"/>
      <c r="AM21" s="114"/>
      <c r="AN21" s="114"/>
      <c r="AO21" s="114"/>
      <c r="AP21" s="118"/>
      <c r="AQ21" s="118"/>
      <c r="AR21" s="118"/>
      <c r="AS21" s="118"/>
      <c r="AT21" s="118"/>
      <c r="AU21" s="118"/>
      <c r="AV21" s="118"/>
      <c r="AW21" s="118"/>
      <c r="AX21" s="118"/>
      <c r="AY21" s="118"/>
      <c r="AZ21" s="114"/>
      <c r="BA21" s="114"/>
      <c r="BB21" s="114"/>
      <c r="BC21" s="114"/>
    </row>
    <row r="22" spans="1:55" s="13" customFormat="1" ht="15" customHeight="1" x14ac:dyDescent="0.25">
      <c r="A22" s="12"/>
      <c r="B22" s="13">
        <v>20</v>
      </c>
      <c r="C22" s="19" t="s">
        <v>217</v>
      </c>
      <c r="D22" s="13" t="s">
        <v>210</v>
      </c>
      <c r="E22" s="122" t="s">
        <v>218</v>
      </c>
      <c r="F22" s="132" t="s">
        <v>218</v>
      </c>
      <c r="G22" s="77" t="s">
        <v>218</v>
      </c>
      <c r="H22" s="77" t="s">
        <v>218</v>
      </c>
      <c r="I22" s="77" t="s">
        <v>218</v>
      </c>
      <c r="J22" s="77" t="s">
        <v>219</v>
      </c>
      <c r="K22" s="77" t="s">
        <v>219</v>
      </c>
      <c r="L22" s="16"/>
      <c r="M22" s="17" t="s">
        <v>220</v>
      </c>
      <c r="N22" s="14"/>
      <c r="O22" s="12"/>
      <c r="P22" s="102"/>
      <c r="Q22" s="19"/>
      <c r="R22" s="69"/>
      <c r="S22" s="69"/>
      <c r="T22" s="69"/>
      <c r="U22" s="69"/>
      <c r="V22" s="113"/>
      <c r="W22" s="113"/>
      <c r="X22" s="114"/>
      <c r="Y22" s="115"/>
      <c r="Z22" s="115"/>
      <c r="AE22" s="59"/>
      <c r="AF22" s="59"/>
      <c r="AG22" s="116"/>
      <c r="AH22" s="114"/>
      <c r="AI22" s="114"/>
      <c r="AJ22" s="117"/>
      <c r="AK22" s="114"/>
      <c r="AL22" s="114"/>
      <c r="AM22" s="114"/>
      <c r="AN22" s="114"/>
      <c r="AO22" s="114"/>
      <c r="AP22" s="118"/>
      <c r="AQ22" s="118"/>
      <c r="AR22" s="118"/>
      <c r="AS22" s="118"/>
      <c r="AT22" s="118"/>
      <c r="AU22" s="118"/>
      <c r="AV22" s="118"/>
      <c r="AW22" s="118"/>
      <c r="AX22" s="118"/>
      <c r="AY22" s="118"/>
      <c r="AZ22" s="114"/>
      <c r="BA22" s="114"/>
      <c r="BB22" s="114"/>
      <c r="BC22" s="114"/>
    </row>
    <row r="23" spans="1:55" s="13" customFormat="1" ht="25.5" x14ac:dyDescent="0.25">
      <c r="A23" s="12"/>
      <c r="B23" s="13">
        <v>21</v>
      </c>
      <c r="C23" s="19" t="s">
        <v>221</v>
      </c>
      <c r="D23" s="40" t="s">
        <v>59</v>
      </c>
      <c r="E23" s="79">
        <v>402500</v>
      </c>
      <c r="F23" s="133" t="s">
        <v>55</v>
      </c>
      <c r="G23" s="133" t="s">
        <v>55</v>
      </c>
      <c r="H23" s="133" t="s">
        <v>55</v>
      </c>
      <c r="I23" s="133" t="s">
        <v>55</v>
      </c>
      <c r="J23" s="122"/>
      <c r="K23" s="122"/>
      <c r="L23" s="16"/>
      <c r="M23" s="43"/>
      <c r="N23" s="14"/>
      <c r="O23" s="12"/>
      <c r="P23" s="102"/>
      <c r="R23" s="69"/>
      <c r="S23" s="69"/>
      <c r="T23" s="69"/>
      <c r="U23" s="69"/>
      <c r="V23" s="69"/>
      <c r="W23" s="69"/>
      <c r="X23" s="114"/>
      <c r="Y23" s="115"/>
      <c r="Z23" s="115"/>
      <c r="AG23" s="116"/>
      <c r="AH23" s="114"/>
      <c r="AI23" s="114"/>
      <c r="AJ23" s="117"/>
      <c r="AK23" s="114"/>
      <c r="AL23" s="114"/>
      <c r="AM23" s="114"/>
      <c r="AN23" s="114"/>
      <c r="AO23" s="114"/>
      <c r="AP23" s="118"/>
      <c r="AQ23" s="118"/>
      <c r="AR23" s="118"/>
      <c r="AS23" s="118"/>
      <c r="AT23" s="118"/>
      <c r="AU23" s="118"/>
      <c r="AV23" s="118"/>
      <c r="AW23" s="118"/>
      <c r="AX23" s="118"/>
      <c r="AY23" s="118"/>
      <c r="AZ23" s="114"/>
      <c r="BA23" s="114"/>
      <c r="BB23" s="114"/>
      <c r="BC23" s="114"/>
    </row>
    <row r="24" spans="1:55" s="13" customFormat="1" ht="15" customHeight="1" x14ac:dyDescent="0.25">
      <c r="A24" s="12"/>
      <c r="B24" s="13">
        <v>22</v>
      </c>
      <c r="C24" s="19" t="s">
        <v>222</v>
      </c>
      <c r="D24" s="13" t="s">
        <v>223</v>
      </c>
      <c r="E24" s="79">
        <v>21</v>
      </c>
      <c r="F24" s="134">
        <v>17</v>
      </c>
      <c r="G24" s="134">
        <v>16</v>
      </c>
      <c r="H24" s="134">
        <v>35</v>
      </c>
      <c r="I24" s="134">
        <v>20</v>
      </c>
      <c r="J24" s="122"/>
      <c r="K24" s="122"/>
      <c r="L24" s="16"/>
      <c r="M24" s="17" t="s">
        <v>224</v>
      </c>
      <c r="N24" s="14" t="s">
        <v>225</v>
      </c>
      <c r="O24" s="12"/>
      <c r="P24" s="102"/>
      <c r="R24" s="69"/>
      <c r="S24" s="69"/>
      <c r="T24" s="69"/>
      <c r="U24" s="69"/>
      <c r="V24" s="69"/>
      <c r="W24" s="69"/>
      <c r="X24" s="114"/>
      <c r="Y24" s="115"/>
      <c r="Z24" s="115"/>
      <c r="AG24" s="116"/>
      <c r="AH24" s="114"/>
      <c r="AI24" s="114"/>
      <c r="AJ24" s="117"/>
      <c r="AK24" s="114"/>
      <c r="AL24" s="114"/>
      <c r="AM24" s="114"/>
      <c r="AN24" s="114"/>
      <c r="AO24" s="114"/>
      <c r="AP24" s="118"/>
      <c r="AQ24" s="118"/>
      <c r="AR24" s="118"/>
      <c r="AS24" s="118"/>
      <c r="AT24" s="118"/>
      <c r="AU24" s="118"/>
      <c r="AV24" s="118"/>
      <c r="AW24" s="118"/>
      <c r="AX24" s="118"/>
      <c r="AY24" s="118"/>
      <c r="AZ24" s="114"/>
      <c r="BA24" s="114"/>
      <c r="BB24" s="114"/>
      <c r="BC24" s="114"/>
    </row>
    <row r="25" spans="1:55" s="13" customFormat="1" ht="15" customHeight="1" x14ac:dyDescent="0.25">
      <c r="A25" s="12"/>
      <c r="B25" s="13">
        <v>23</v>
      </c>
      <c r="C25" s="19" t="s">
        <v>226</v>
      </c>
      <c r="D25" s="13" t="s">
        <v>223</v>
      </c>
      <c r="E25" s="79">
        <v>0</v>
      </c>
      <c r="F25" s="134">
        <v>1</v>
      </c>
      <c r="G25" s="134">
        <v>1</v>
      </c>
      <c r="H25" s="134">
        <v>0</v>
      </c>
      <c r="I25" s="134">
        <v>1</v>
      </c>
      <c r="J25" s="122"/>
      <c r="K25" s="122"/>
      <c r="L25" s="16"/>
      <c r="M25" s="17" t="s">
        <v>224</v>
      </c>
      <c r="N25" s="14" t="s">
        <v>225</v>
      </c>
      <c r="O25" s="12"/>
      <c r="P25" s="102"/>
      <c r="R25" s="69"/>
      <c r="S25" s="69"/>
      <c r="T25" s="69"/>
      <c r="U25" s="69"/>
      <c r="V25" s="69"/>
      <c r="W25" s="69"/>
      <c r="X25" s="114"/>
      <c r="Y25" s="115"/>
      <c r="Z25" s="115"/>
      <c r="AG25" s="116"/>
      <c r="AH25" s="114"/>
      <c r="AI25" s="114"/>
      <c r="AJ25" s="117"/>
      <c r="AK25" s="114"/>
      <c r="AL25" s="114"/>
      <c r="AM25" s="114"/>
      <c r="AN25" s="114"/>
      <c r="AO25" s="114"/>
      <c r="AP25" s="118"/>
      <c r="AQ25" s="118"/>
      <c r="AR25" s="118"/>
      <c r="AS25" s="118"/>
      <c r="AT25" s="118"/>
      <c r="AU25" s="118"/>
      <c r="AV25" s="118"/>
      <c r="AW25" s="118"/>
      <c r="AX25" s="118"/>
      <c r="AY25" s="118"/>
      <c r="AZ25" s="114"/>
      <c r="BA25" s="114"/>
      <c r="BB25" s="114"/>
      <c r="BC25" s="114"/>
    </row>
    <row r="26" spans="1:55" s="13" customFormat="1" ht="15" customHeight="1" x14ac:dyDescent="0.25">
      <c r="A26" s="12"/>
      <c r="B26" s="13">
        <v>24</v>
      </c>
      <c r="C26" s="19" t="s">
        <v>227</v>
      </c>
      <c r="D26" s="13" t="s">
        <v>228</v>
      </c>
      <c r="E26" s="79">
        <v>0</v>
      </c>
      <c r="F26" s="134">
        <v>1</v>
      </c>
      <c r="G26" s="134">
        <v>1</v>
      </c>
      <c r="H26" s="134">
        <v>0</v>
      </c>
      <c r="I26" s="134">
        <v>1</v>
      </c>
      <c r="J26" s="122"/>
      <c r="K26" s="122"/>
      <c r="L26" s="16"/>
      <c r="M26" s="43"/>
      <c r="N26" s="14" t="s">
        <v>225</v>
      </c>
      <c r="O26" s="12"/>
      <c r="P26" s="102"/>
      <c r="R26" s="69"/>
      <c r="S26" s="69"/>
      <c r="T26" s="69"/>
      <c r="U26" s="69"/>
      <c r="V26" s="69"/>
      <c r="W26" s="69"/>
      <c r="X26" s="114"/>
      <c r="Y26" s="115"/>
      <c r="Z26" s="115"/>
      <c r="AG26" s="116"/>
      <c r="AH26" s="114"/>
      <c r="AI26" s="114"/>
      <c r="AJ26" s="117"/>
      <c r="AK26" s="114"/>
      <c r="AL26" s="114"/>
      <c r="AM26" s="114"/>
      <c r="AN26" s="114"/>
      <c r="AO26" s="114"/>
      <c r="AP26" s="118"/>
      <c r="AQ26" s="118"/>
      <c r="AR26" s="118"/>
      <c r="AS26" s="118"/>
      <c r="AT26" s="118"/>
      <c r="AU26" s="118"/>
      <c r="AV26" s="118"/>
      <c r="AW26" s="118"/>
      <c r="AX26" s="118"/>
      <c r="AY26" s="118"/>
      <c r="AZ26" s="114"/>
      <c r="BA26" s="114"/>
      <c r="BB26" s="114"/>
      <c r="BC26" s="114"/>
    </row>
    <row r="27" spans="1:55" s="13" customFormat="1" ht="15" customHeight="1" x14ac:dyDescent="0.25">
      <c r="A27" s="12"/>
      <c r="B27" s="13">
        <v>25</v>
      </c>
      <c r="C27" s="19" t="s">
        <v>229</v>
      </c>
      <c r="D27" s="13" t="s">
        <v>230</v>
      </c>
      <c r="E27" s="79">
        <v>0</v>
      </c>
      <c r="F27" s="134">
        <v>0</v>
      </c>
      <c r="G27" s="134">
        <v>0</v>
      </c>
      <c r="H27" s="134">
        <v>0</v>
      </c>
      <c r="I27" s="134">
        <v>0</v>
      </c>
      <c r="J27" s="122"/>
      <c r="K27" s="122"/>
      <c r="L27" s="16"/>
      <c r="M27" s="17" t="s">
        <v>231</v>
      </c>
      <c r="N27" s="14" t="s">
        <v>232</v>
      </c>
      <c r="O27" s="12"/>
      <c r="P27" s="102"/>
      <c r="R27" s="69"/>
      <c r="S27" s="69"/>
      <c r="T27" s="69"/>
      <c r="U27" s="69"/>
      <c r="V27" s="69"/>
      <c r="W27" s="69"/>
      <c r="X27" s="114"/>
      <c r="Y27" s="115"/>
      <c r="Z27" s="115"/>
      <c r="AG27" s="116"/>
      <c r="AH27" s="114"/>
      <c r="AI27" s="114"/>
      <c r="AJ27" s="117"/>
      <c r="AK27" s="114"/>
      <c r="AL27" s="114"/>
      <c r="AM27" s="114"/>
      <c r="AN27" s="114"/>
      <c r="AO27" s="114"/>
      <c r="AP27" s="118"/>
      <c r="AQ27" s="118"/>
      <c r="AR27" s="118"/>
      <c r="AS27" s="118"/>
      <c r="AT27" s="118"/>
      <c r="AU27" s="118"/>
      <c r="AV27" s="118"/>
      <c r="AW27" s="118"/>
      <c r="AX27" s="118"/>
      <c r="AY27" s="118"/>
      <c r="AZ27" s="114"/>
      <c r="BA27" s="114"/>
      <c r="BB27" s="114"/>
      <c r="BC27" s="114"/>
    </row>
    <row r="28" spans="1:55" s="13" customFormat="1" ht="15" customHeight="1" x14ac:dyDescent="0.25">
      <c r="A28" s="12"/>
      <c r="B28" s="13">
        <v>26</v>
      </c>
      <c r="C28" s="19" t="s">
        <v>233</v>
      </c>
      <c r="D28" s="13" t="s">
        <v>234</v>
      </c>
      <c r="E28" s="79">
        <v>0</v>
      </c>
      <c r="F28" s="134">
        <v>0</v>
      </c>
      <c r="G28" s="134">
        <v>0</v>
      </c>
      <c r="H28" s="134">
        <v>0</v>
      </c>
      <c r="I28" s="134">
        <v>0</v>
      </c>
      <c r="J28" s="122"/>
      <c r="K28" s="122"/>
      <c r="L28" s="16"/>
      <c r="M28" s="17" t="s">
        <v>235</v>
      </c>
      <c r="N28" s="14" t="s">
        <v>236</v>
      </c>
      <c r="O28" s="12"/>
      <c r="P28" s="102"/>
      <c r="R28" s="69"/>
      <c r="S28" s="69"/>
      <c r="T28" s="69"/>
      <c r="U28" s="69"/>
      <c r="V28" s="69"/>
      <c r="W28" s="69"/>
      <c r="X28" s="114"/>
      <c r="Y28" s="115"/>
      <c r="Z28" s="115"/>
      <c r="AG28" s="116"/>
      <c r="AH28" s="114"/>
      <c r="AI28" s="114"/>
      <c r="AJ28" s="117"/>
      <c r="AK28" s="114"/>
      <c r="AL28" s="114"/>
      <c r="AM28" s="114"/>
      <c r="AN28" s="114"/>
      <c r="AO28" s="114"/>
      <c r="AP28" s="118"/>
      <c r="AQ28" s="118"/>
      <c r="AR28" s="118"/>
      <c r="AS28" s="118"/>
      <c r="AT28" s="118"/>
      <c r="AU28" s="118"/>
      <c r="AV28" s="118"/>
      <c r="AW28" s="118"/>
      <c r="AX28" s="118"/>
      <c r="AY28" s="118"/>
      <c r="AZ28" s="114"/>
      <c r="BA28" s="114"/>
      <c r="BB28" s="114"/>
      <c r="BC28" s="114"/>
    </row>
    <row r="29" spans="1:55" s="13" customFormat="1" ht="38.25" x14ac:dyDescent="0.25">
      <c r="A29" s="12"/>
      <c r="B29" s="13">
        <v>27</v>
      </c>
      <c r="C29" s="19" t="s">
        <v>237</v>
      </c>
      <c r="D29" s="135" t="s">
        <v>238</v>
      </c>
      <c r="E29" s="79">
        <v>0</v>
      </c>
      <c r="F29" s="134">
        <v>0</v>
      </c>
      <c r="G29" s="134">
        <v>0</v>
      </c>
      <c r="H29" s="134">
        <v>0</v>
      </c>
      <c r="I29" s="134">
        <v>0</v>
      </c>
      <c r="J29" s="122"/>
      <c r="K29" s="122"/>
      <c r="L29" s="16"/>
      <c r="M29" s="17" t="s">
        <v>235</v>
      </c>
      <c r="N29" s="14" t="s">
        <v>239</v>
      </c>
      <c r="O29" s="12"/>
      <c r="P29" s="102"/>
      <c r="R29" s="69"/>
      <c r="S29" s="69"/>
      <c r="T29" s="69"/>
      <c r="U29" s="69"/>
      <c r="V29" s="69"/>
      <c r="W29" s="69"/>
      <c r="X29" s="114"/>
      <c r="Y29" s="115"/>
      <c r="Z29" s="115"/>
      <c r="AG29" s="116"/>
      <c r="AH29" s="114"/>
      <c r="AI29" s="114"/>
      <c r="AJ29" s="117"/>
      <c r="AK29" s="114"/>
      <c r="AL29" s="114"/>
      <c r="AM29" s="114"/>
      <c r="AN29" s="114"/>
      <c r="AO29" s="114"/>
      <c r="AP29" s="118"/>
      <c r="AQ29" s="118"/>
      <c r="AR29" s="118"/>
      <c r="AS29" s="118"/>
      <c r="AT29" s="118"/>
      <c r="AU29" s="118"/>
      <c r="AV29" s="118"/>
      <c r="AW29" s="118"/>
      <c r="AX29" s="118"/>
      <c r="AY29" s="118"/>
      <c r="AZ29" s="114"/>
      <c r="BA29" s="114"/>
      <c r="BB29" s="114"/>
      <c r="BC29" s="114"/>
    </row>
    <row r="30" spans="1:55" s="13" customFormat="1" ht="15" customHeight="1" x14ac:dyDescent="0.25">
      <c r="A30" s="12"/>
      <c r="B30" s="13">
        <v>28</v>
      </c>
      <c r="C30" s="19" t="s">
        <v>240</v>
      </c>
      <c r="D30" s="135" t="s">
        <v>241</v>
      </c>
      <c r="E30" s="79">
        <v>0</v>
      </c>
      <c r="F30" s="134">
        <v>0</v>
      </c>
      <c r="G30" s="134">
        <v>0</v>
      </c>
      <c r="H30" s="134">
        <v>0</v>
      </c>
      <c r="I30" s="134">
        <v>0</v>
      </c>
      <c r="J30" s="122"/>
      <c r="K30" s="122"/>
      <c r="L30" s="16"/>
      <c r="M30" s="43"/>
      <c r="N30" s="29" t="s">
        <v>242</v>
      </c>
      <c r="O30" s="12"/>
      <c r="P30" s="102"/>
      <c r="R30" s="69"/>
      <c r="S30" s="69"/>
      <c r="T30" s="69"/>
      <c r="U30" s="69"/>
      <c r="V30" s="69"/>
      <c r="W30" s="69"/>
      <c r="X30" s="114"/>
      <c r="Y30" s="115"/>
      <c r="Z30" s="115"/>
      <c r="AG30" s="116"/>
      <c r="AH30" s="114"/>
      <c r="AI30" s="114"/>
      <c r="AJ30" s="117"/>
      <c r="AK30" s="114"/>
      <c r="AL30" s="114"/>
      <c r="AM30" s="114"/>
      <c r="AN30" s="114"/>
      <c r="AO30" s="114"/>
      <c r="AP30" s="118"/>
      <c r="AQ30" s="118"/>
      <c r="AR30" s="118"/>
      <c r="AS30" s="118"/>
      <c r="AT30" s="118"/>
      <c r="AU30" s="118"/>
      <c r="AV30" s="118"/>
      <c r="AW30" s="118"/>
      <c r="AX30" s="118"/>
      <c r="AY30" s="118"/>
      <c r="AZ30" s="114"/>
      <c r="BA30" s="114"/>
      <c r="BB30" s="114"/>
      <c r="BC30" s="114"/>
    </row>
    <row r="31" spans="1:55" s="13" customFormat="1" ht="25.5" x14ac:dyDescent="0.25">
      <c r="A31" s="12"/>
      <c r="B31" s="13">
        <v>29</v>
      </c>
      <c r="C31" s="19" t="s">
        <v>243</v>
      </c>
      <c r="D31" s="135" t="s">
        <v>241</v>
      </c>
      <c r="E31" s="79">
        <v>0</v>
      </c>
      <c r="F31" s="134">
        <v>0</v>
      </c>
      <c r="G31" s="134">
        <v>0</v>
      </c>
      <c r="H31" s="134">
        <v>0</v>
      </c>
      <c r="I31" s="134">
        <v>0</v>
      </c>
      <c r="J31" s="122"/>
      <c r="K31" s="122"/>
      <c r="L31" s="16"/>
      <c r="M31" s="17" t="s">
        <v>244</v>
      </c>
      <c r="N31" s="29" t="s">
        <v>245</v>
      </c>
      <c r="O31" s="12"/>
      <c r="P31" s="102"/>
      <c r="R31" s="69"/>
      <c r="S31" s="69"/>
      <c r="T31" s="69"/>
      <c r="U31" s="69"/>
      <c r="V31" s="69"/>
      <c r="W31" s="69"/>
      <c r="X31" s="114"/>
      <c r="Y31" s="115"/>
      <c r="Z31" s="115"/>
      <c r="AG31" s="116"/>
      <c r="AH31" s="114"/>
      <c r="AI31" s="114"/>
      <c r="AJ31" s="117"/>
      <c r="AK31" s="114"/>
      <c r="AL31" s="114"/>
      <c r="AM31" s="114"/>
      <c r="AN31" s="114"/>
      <c r="AO31" s="114"/>
      <c r="AP31" s="118"/>
      <c r="AQ31" s="118"/>
      <c r="AR31" s="118"/>
      <c r="AS31" s="118"/>
      <c r="AT31" s="118"/>
      <c r="AU31" s="118"/>
      <c r="AV31" s="118"/>
      <c r="AW31" s="118"/>
      <c r="AX31" s="118"/>
      <c r="AY31" s="118"/>
      <c r="AZ31" s="114"/>
      <c r="BA31" s="114"/>
      <c r="BB31" s="114"/>
      <c r="BC31" s="114"/>
    </row>
    <row r="32" spans="1:55" s="13" customFormat="1" ht="25.5" x14ac:dyDescent="0.25">
      <c r="A32" s="12"/>
      <c r="B32" s="13">
        <v>30</v>
      </c>
      <c r="C32" s="19" t="s">
        <v>246</v>
      </c>
      <c r="D32" s="135" t="s">
        <v>241</v>
      </c>
      <c r="E32" s="136">
        <v>0</v>
      </c>
      <c r="F32" s="137">
        <v>0</v>
      </c>
      <c r="G32" s="137">
        <v>0</v>
      </c>
      <c r="H32" s="137">
        <v>0</v>
      </c>
      <c r="I32" s="137">
        <v>0</v>
      </c>
      <c r="J32" s="137" t="s">
        <v>55</v>
      </c>
      <c r="K32" s="137" t="s">
        <v>55</v>
      </c>
      <c r="L32" s="16"/>
      <c r="M32" s="43"/>
      <c r="N32" s="29" t="s">
        <v>247</v>
      </c>
      <c r="O32" s="12"/>
      <c r="P32" s="102"/>
      <c r="R32" s="69"/>
      <c r="S32" s="69"/>
      <c r="T32" s="69"/>
      <c r="U32" s="69"/>
      <c r="V32" s="69"/>
      <c r="W32" s="69"/>
      <c r="X32" s="114"/>
      <c r="Y32" s="115"/>
      <c r="Z32" s="115"/>
      <c r="AG32" s="116"/>
      <c r="AH32" s="114"/>
      <c r="AI32" s="114"/>
      <c r="AJ32" s="117"/>
      <c r="AK32" s="114"/>
      <c r="AL32" s="114"/>
      <c r="AM32" s="114"/>
      <c r="AN32" s="114"/>
      <c r="AO32" s="114"/>
      <c r="AP32" s="118"/>
      <c r="AQ32" s="118"/>
      <c r="AR32" s="118"/>
      <c r="AS32" s="118"/>
      <c r="AT32" s="118"/>
      <c r="AU32" s="118"/>
      <c r="AV32" s="118"/>
      <c r="AW32" s="118"/>
      <c r="AX32" s="118"/>
      <c r="AY32" s="118"/>
      <c r="AZ32" s="114"/>
      <c r="BA32" s="114"/>
      <c r="BB32" s="114"/>
      <c r="BC32" s="114"/>
    </row>
    <row r="33" spans="1:15" s="11" customFormat="1" ht="20.25" customHeight="1" x14ac:dyDescent="0.25">
      <c r="A33" s="4"/>
      <c r="B33" s="4"/>
      <c r="C33" s="5"/>
      <c r="D33" s="6"/>
      <c r="E33" s="7"/>
      <c r="F33" s="8"/>
      <c r="G33" s="8"/>
      <c r="H33" s="8"/>
      <c r="I33" s="8"/>
      <c r="J33" s="8"/>
      <c r="K33" s="8"/>
      <c r="L33" s="9"/>
      <c r="M33" s="10"/>
      <c r="N33" s="7"/>
      <c r="O33" s="4"/>
    </row>
    <row r="34" spans="1:15" ht="38.25" hidden="1" x14ac:dyDescent="0.25">
      <c r="B34" s="138" t="s">
        <v>198</v>
      </c>
      <c r="C34" s="19" t="s">
        <v>248</v>
      </c>
      <c r="D34" s="19"/>
      <c r="E34" s="19" t="s">
        <v>249</v>
      </c>
      <c r="N34" s="29"/>
    </row>
    <row r="35" spans="1:15" ht="38.25" hidden="1" x14ac:dyDescent="0.25">
      <c r="B35" s="138" t="s">
        <v>250</v>
      </c>
      <c r="C35" s="19" t="s">
        <v>251</v>
      </c>
      <c r="D35" s="19"/>
      <c r="E35" s="19" t="s">
        <v>249</v>
      </c>
    </row>
    <row r="36" spans="1:15" ht="38.25" hidden="1" x14ac:dyDescent="0.25">
      <c r="B36" s="138" t="s">
        <v>195</v>
      </c>
      <c r="C36" s="19" t="s">
        <v>252</v>
      </c>
      <c r="D36" s="19"/>
      <c r="E36" s="19" t="s">
        <v>249</v>
      </c>
    </row>
    <row r="37" spans="1:15" hidden="1" x14ac:dyDescent="0.25"/>
    <row r="38" spans="1:15" ht="63.75" hidden="1" x14ac:dyDescent="0.25">
      <c r="B38" s="138" t="s">
        <v>253</v>
      </c>
      <c r="C38" s="19" t="s">
        <v>254</v>
      </c>
      <c r="D38" s="19"/>
      <c r="E38" s="19" t="s">
        <v>249</v>
      </c>
    </row>
    <row r="39" spans="1:15" hidden="1" x14ac:dyDescent="0.25"/>
    <row r="40" spans="1:15" ht="51" hidden="1" x14ac:dyDescent="0.25">
      <c r="B40" s="138" t="s">
        <v>255</v>
      </c>
      <c r="C40" s="19" t="s">
        <v>256</v>
      </c>
      <c r="D40" s="19"/>
      <c r="E40" s="19" t="s">
        <v>249</v>
      </c>
    </row>
    <row r="41" spans="1:15" hidden="1" x14ac:dyDescent="0.25"/>
    <row r="42" spans="1:15" ht="51" hidden="1" x14ac:dyDescent="0.25">
      <c r="B42" s="138" t="s">
        <v>257</v>
      </c>
      <c r="C42" s="19" t="s">
        <v>258</v>
      </c>
      <c r="D42" s="19"/>
      <c r="E42" s="19" t="s">
        <v>249</v>
      </c>
    </row>
    <row r="43" spans="1:15" hidden="1" x14ac:dyDescent="0.25"/>
    <row r="44" spans="1:15" hidden="1" x14ac:dyDescent="0.25">
      <c r="B44" t="s">
        <v>225</v>
      </c>
      <c r="C44" t="s">
        <v>259</v>
      </c>
    </row>
    <row r="45" spans="1:15" ht="38.25" hidden="1" x14ac:dyDescent="0.25">
      <c r="C45" s="19" t="s">
        <v>260</v>
      </c>
      <c r="D45" s="19"/>
      <c r="E45" s="19" t="s">
        <v>249</v>
      </c>
    </row>
    <row r="46" spans="1:15" ht="38.25" hidden="1" x14ac:dyDescent="0.25">
      <c r="C46" s="19" t="s">
        <v>261</v>
      </c>
      <c r="D46" s="19"/>
      <c r="E46" s="19" t="s">
        <v>249</v>
      </c>
    </row>
    <row r="47" spans="1:15" ht="38.25" hidden="1" x14ac:dyDescent="0.25">
      <c r="C47" s="19" t="s">
        <v>262</v>
      </c>
      <c r="D47" s="19"/>
      <c r="E47" s="19" t="s">
        <v>249</v>
      </c>
    </row>
    <row r="48" spans="1:15" hidden="1" x14ac:dyDescent="0.25"/>
    <row r="49" spans="2:5" ht="38.25" hidden="1" x14ac:dyDescent="0.25">
      <c r="B49" s="138" t="s">
        <v>263</v>
      </c>
      <c r="C49" s="19" t="s">
        <v>264</v>
      </c>
      <c r="D49" s="19"/>
      <c r="E49" s="19" t="s">
        <v>249</v>
      </c>
    </row>
    <row r="50" spans="2:5" hidden="1" x14ac:dyDescent="0.25"/>
    <row r="51" spans="2:5" ht="38.25" hidden="1" x14ac:dyDescent="0.25">
      <c r="B51" s="138" t="s">
        <v>265</v>
      </c>
      <c r="C51" s="19" t="s">
        <v>266</v>
      </c>
      <c r="D51" s="19"/>
      <c r="E51" s="19" t="s">
        <v>249</v>
      </c>
    </row>
    <row r="52" spans="2:5" hidden="1" x14ac:dyDescent="0.25"/>
    <row r="53" spans="2:5" ht="76.5" hidden="1" x14ac:dyDescent="0.25">
      <c r="B53" s="138" t="s">
        <v>232</v>
      </c>
      <c r="C53" s="19" t="s">
        <v>267</v>
      </c>
      <c r="D53" s="19"/>
      <c r="E53" s="19" t="s">
        <v>249</v>
      </c>
    </row>
    <row r="54" spans="2:5" ht="63.75" hidden="1" x14ac:dyDescent="0.25">
      <c r="B54" s="138" t="s">
        <v>236</v>
      </c>
      <c r="C54" s="19" t="s">
        <v>268</v>
      </c>
      <c r="D54" s="19"/>
      <c r="E54" s="19" t="s">
        <v>249</v>
      </c>
    </row>
    <row r="55" spans="2:5" hidden="1" x14ac:dyDescent="0.25"/>
    <row r="56" spans="2:5" ht="63.75" hidden="1" x14ac:dyDescent="0.25">
      <c r="B56" s="138" t="s">
        <v>239</v>
      </c>
      <c r="C56" s="19" t="s">
        <v>269</v>
      </c>
      <c r="D56" s="19"/>
      <c r="E56" s="19" t="s">
        <v>249</v>
      </c>
    </row>
    <row r="57" spans="2:5" hidden="1" x14ac:dyDescent="0.25"/>
    <row r="58" spans="2:5" hidden="1" x14ac:dyDescent="0.25">
      <c r="B58" s="138" t="s">
        <v>270</v>
      </c>
      <c r="C58" s="19" t="s">
        <v>271</v>
      </c>
      <c r="D58" s="19"/>
      <c r="E58" s="19"/>
    </row>
    <row r="59" spans="2:5" ht="38.25" hidden="1" x14ac:dyDescent="0.25">
      <c r="C59" t="s">
        <v>272</v>
      </c>
      <c r="E59" s="19" t="s">
        <v>249</v>
      </c>
    </row>
    <row r="60" spans="2:5" ht="38.25" hidden="1" x14ac:dyDescent="0.25">
      <c r="C60" s="19" t="s">
        <v>273</v>
      </c>
      <c r="D60" s="19"/>
      <c r="E60" s="19" t="s">
        <v>249</v>
      </c>
    </row>
    <row r="61" spans="2:5" ht="38.25" hidden="1" x14ac:dyDescent="0.25">
      <c r="C61" t="s">
        <v>274</v>
      </c>
      <c r="E61" s="19" t="s">
        <v>249</v>
      </c>
    </row>
    <row r="62" spans="2:5" hidden="1" x14ac:dyDescent="0.25"/>
    <row r="63" spans="2:5" ht="51" hidden="1" x14ac:dyDescent="0.25">
      <c r="B63" s="138" t="s">
        <v>275</v>
      </c>
      <c r="C63" s="19" t="s">
        <v>276</v>
      </c>
      <c r="D63" s="19"/>
      <c r="E63" s="19" t="s">
        <v>249</v>
      </c>
    </row>
    <row r="64" spans="2:5" hidden="1" x14ac:dyDescent="0.25"/>
    <row r="65" spans="2:5" ht="38.25" hidden="1" x14ac:dyDescent="0.25">
      <c r="B65" s="138" t="s">
        <v>277</v>
      </c>
      <c r="C65" s="19" t="s">
        <v>278</v>
      </c>
      <c r="D65" s="19"/>
      <c r="E65" s="19" t="s">
        <v>249</v>
      </c>
    </row>
  </sheetData>
  <sheetProtection algorithmName="SHA-512" hashValue="OwcDuxGElrclTinEgl3+JfEKp4mxPvye9ztpFbLlJ+kfIdIefCBLgPXYbcbGRVNF9hWSYNu8FP1F8a+bpFJpwg==" saltValue="Ddr0N+Kjm5uASQGjqEv75A==" spinCount="100000" sheet="1" objects="1" scenarios="1"/>
  <conditionalFormatting sqref="P6">
    <cfRule type="colorScale" priority="11">
      <colorScale>
        <cfvo type="min"/>
        <cfvo type="percentile" val="50"/>
        <cfvo type="max"/>
        <color rgb="FFF8696B"/>
        <color rgb="FFFFEB84"/>
        <color rgb="FF63BE7B"/>
      </colorScale>
    </cfRule>
  </conditionalFormatting>
  <conditionalFormatting sqref="R6 T6">
    <cfRule type="colorScale" priority="9">
      <colorScale>
        <cfvo type="min"/>
        <cfvo type="percentile" val="50"/>
        <cfvo type="max"/>
        <color rgb="FFF8696B"/>
        <color rgb="FFFFEB84"/>
        <color rgb="FF63BE7B"/>
      </colorScale>
    </cfRule>
  </conditionalFormatting>
  <conditionalFormatting sqref="R6">
    <cfRule type="colorScale" priority="1">
      <colorScale>
        <cfvo type="min"/>
        <cfvo type="percentile" val="50"/>
        <cfvo type="max"/>
        <color rgb="FFF8696B"/>
        <color rgb="FFFFEB84"/>
        <color rgb="FF63BE7B"/>
      </colorScale>
    </cfRule>
    <cfRule type="colorScale" priority="7">
      <colorScale>
        <cfvo type="min"/>
        <cfvo type="percentile" val="50"/>
        <cfvo type="max"/>
        <color rgb="FFF8696B"/>
        <color rgb="FFFFEB84"/>
        <color rgb="FF63BE7B"/>
      </colorScale>
    </cfRule>
  </conditionalFormatting>
  <conditionalFormatting sqref="T6">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fRule type="colorScale" priority="4">
      <colorScale>
        <cfvo type="min"/>
        <cfvo type="percentile" val="50"/>
        <cfvo type="max"/>
        <color rgb="FFF8696B"/>
        <color rgb="FFFFEB84"/>
        <color rgb="FF63BE7B"/>
      </colorScale>
    </cfRule>
    <cfRule type="colorScale" priority="6">
      <colorScale>
        <cfvo type="min"/>
        <cfvo type="percentile" val="50"/>
        <cfvo type="max"/>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V6">
    <cfRule type="colorScale" priority="5">
      <colorScale>
        <cfvo type="min"/>
        <cfvo type="percentile" val="50"/>
        <cfvo type="max"/>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X6">
    <cfRule type="colorScale" priority="12">
      <colorScale>
        <cfvo type="min"/>
        <cfvo type="percentile" val="50"/>
        <cfvo type="max"/>
        <color rgb="FFF8696B"/>
        <color rgb="FFFFEB84"/>
        <color rgb="FF63BE7B"/>
      </colorScale>
    </cfRule>
  </conditionalFormatting>
  <dataValidations count="3">
    <dataValidation type="list" allowBlank="1" showInputMessage="1" showErrorMessage="1" sqref="J23:J31" xr:uid="{CFA17071-A2F4-4061-A132-719896D84717}">
      <formula1>"Yes,No,Not Reported,Partial"</formula1>
    </dataValidation>
    <dataValidation type="list" allowBlank="1" showInputMessage="1" showErrorMessage="1" sqref="F22:K22" xr:uid="{2F360452-6371-41DA-8628-62F355DE15F8}">
      <formula1>"Yes,No,Not Reported"</formula1>
    </dataValidation>
    <dataValidation type="list" allowBlank="1" showInputMessage="1" showErrorMessage="1" sqref="R7:R22" xr:uid="{9B4996B2-FA40-4F14-B9D6-E085A78EA101}">
      <formula1>"Executive,Non-executive"</formula1>
    </dataValidation>
  </dataValidations>
  <pageMargins left="0.70866141732283472" right="0.70866141732283472" top="0.74803149606299213" bottom="0.74803149606299213" header="0.31496062992125984" footer="0.31496062992125984"/>
  <pageSetup paperSize="8" orientation="landscape" r:id="rId1"/>
  <ignoredErrors>
    <ignoredError sqref="E17:I32 F15:I15 F16:I16"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B991B-A794-475F-A643-E4BD0510D88B}">
  <sheetPr>
    <tabColor rgb="FFFFC000"/>
    <pageSetUpPr fitToPage="1"/>
  </sheetPr>
  <dimension ref="A1:BC56"/>
  <sheetViews>
    <sheetView zoomScale="110" zoomScaleNormal="110" workbookViewId="0">
      <selection activeCell="E10" sqref="E10"/>
    </sheetView>
  </sheetViews>
  <sheetFormatPr defaultColWidth="9.140625" defaultRowHeight="15" x14ac:dyDescent="0.25"/>
  <cols>
    <col min="1" max="1" width="4.28515625" customWidth="1"/>
    <col min="3" max="3" width="82" customWidth="1"/>
    <col min="4" max="4" width="31.5703125" style="157" hidden="1" customWidth="1"/>
    <col min="5" max="5" width="14" customWidth="1"/>
    <col min="6" max="6" width="14" bestFit="1" customWidth="1"/>
    <col min="7" max="8" width="10.5703125" customWidth="1"/>
    <col min="9" max="9" width="12.7109375" customWidth="1"/>
    <col min="10" max="11" width="10.5703125" hidden="1" customWidth="1"/>
    <col min="12" max="12" width="19.7109375" hidden="1" customWidth="1"/>
    <col min="13" max="14" width="10.5703125" customWidth="1"/>
    <col min="15" max="15" width="4.28515625" customWidth="1"/>
  </cols>
  <sheetData>
    <row r="1" spans="1:55" s="11" customFormat="1" ht="20.25" customHeight="1" x14ac:dyDescent="0.25">
      <c r="A1" s="4"/>
      <c r="B1" s="4" t="s">
        <v>0</v>
      </c>
      <c r="C1" s="5"/>
      <c r="D1" s="6" t="s">
        <v>1</v>
      </c>
      <c r="E1" s="4">
        <v>2023</v>
      </c>
      <c r="F1" s="7">
        <v>2022</v>
      </c>
      <c r="G1" s="8">
        <v>2021</v>
      </c>
      <c r="H1" s="8">
        <v>2020</v>
      </c>
      <c r="I1" s="8">
        <v>2019</v>
      </c>
      <c r="J1" s="8">
        <v>2018</v>
      </c>
      <c r="K1" s="8">
        <v>2017</v>
      </c>
      <c r="L1" s="9" t="s">
        <v>2</v>
      </c>
      <c r="M1" s="10" t="s">
        <v>3</v>
      </c>
      <c r="N1" s="7" t="s">
        <v>4</v>
      </c>
      <c r="O1" s="4"/>
    </row>
    <row r="2" spans="1:55" s="13" customFormat="1" ht="15" customHeight="1" thickBot="1" x14ac:dyDescent="0.3">
      <c r="A2" s="12"/>
      <c r="B2" s="49" t="s">
        <v>279</v>
      </c>
      <c r="C2" s="49"/>
      <c r="D2" s="140"/>
      <c r="E2" s="175" t="s">
        <v>280</v>
      </c>
      <c r="F2" s="176"/>
      <c r="G2" s="176"/>
      <c r="H2" s="176"/>
      <c r="I2" s="177"/>
      <c r="J2" s="26"/>
      <c r="K2" s="26"/>
      <c r="L2" s="24"/>
      <c r="M2" s="25"/>
      <c r="N2" s="26"/>
      <c r="O2" s="12"/>
      <c r="P2" s="102"/>
      <c r="R2" s="69"/>
      <c r="S2" s="69"/>
      <c r="T2" s="69"/>
      <c r="U2" s="69"/>
      <c r="V2" s="113"/>
      <c r="W2" s="113"/>
      <c r="X2" s="114"/>
      <c r="Y2" s="115"/>
      <c r="Z2" s="115"/>
      <c r="AE2" s="59"/>
      <c r="AF2" s="59"/>
      <c r="AG2" s="116"/>
      <c r="AH2" s="114"/>
      <c r="AI2" s="114"/>
      <c r="AJ2" s="114"/>
      <c r="AK2" s="114"/>
      <c r="AL2" s="114"/>
      <c r="AM2" s="114"/>
      <c r="AN2" s="114"/>
      <c r="AO2" s="114"/>
      <c r="AP2" s="114"/>
      <c r="AQ2" s="114"/>
      <c r="AR2" s="114"/>
      <c r="AS2" s="114"/>
      <c r="AT2" s="114"/>
      <c r="AU2" s="114"/>
      <c r="AV2" s="114"/>
      <c r="AW2" s="114"/>
      <c r="AX2" s="114"/>
      <c r="AY2" s="114"/>
      <c r="AZ2" s="114"/>
      <c r="BA2" s="114"/>
      <c r="BB2" s="114"/>
      <c r="BC2" s="114"/>
    </row>
    <row r="3" spans="1:55" s="13" customFormat="1" ht="15" customHeight="1" x14ac:dyDescent="0.25">
      <c r="A3" s="12"/>
      <c r="B3" s="13">
        <v>1</v>
      </c>
      <c r="C3" s="13" t="s">
        <v>281</v>
      </c>
      <c r="D3" s="141" t="s">
        <v>282</v>
      </c>
      <c r="E3" s="134">
        <v>2549</v>
      </c>
      <c r="F3" s="79">
        <f>F4+F5</f>
        <v>2455</v>
      </c>
      <c r="G3" s="79">
        <f t="shared" ref="G3:I3" si="0">G4+G5</f>
        <v>2415</v>
      </c>
      <c r="H3" s="79">
        <f t="shared" si="0"/>
        <v>2587</v>
      </c>
      <c r="I3" s="79">
        <f t="shared" si="0"/>
        <v>2926</v>
      </c>
      <c r="J3" s="82">
        <v>2610</v>
      </c>
      <c r="K3" s="82">
        <v>2438</v>
      </c>
      <c r="L3" s="16"/>
      <c r="M3" s="142" t="s">
        <v>283</v>
      </c>
      <c r="N3" s="29" t="s">
        <v>284</v>
      </c>
      <c r="O3" s="12"/>
      <c r="P3" s="102"/>
      <c r="R3" s="69"/>
      <c r="S3" s="69"/>
      <c r="T3" s="69"/>
      <c r="U3" s="69"/>
      <c r="V3" s="113"/>
      <c r="W3" s="113"/>
      <c r="X3" s="114"/>
      <c r="Y3" s="115"/>
      <c r="Z3" s="115"/>
      <c r="AE3" s="59"/>
      <c r="AF3" s="59"/>
      <c r="AG3" s="116"/>
      <c r="AH3" s="114"/>
      <c r="AI3" s="114"/>
      <c r="AJ3" s="117"/>
      <c r="AK3" s="114"/>
      <c r="AL3" s="114"/>
      <c r="AM3" s="114"/>
      <c r="AN3" s="114"/>
      <c r="AO3" s="114"/>
      <c r="AP3" s="118"/>
      <c r="AQ3" s="118"/>
      <c r="AR3" s="118"/>
      <c r="AS3" s="118"/>
      <c r="AT3" s="118"/>
      <c r="AU3" s="118"/>
      <c r="AV3" s="118"/>
      <c r="AW3" s="118"/>
      <c r="AX3" s="118"/>
      <c r="AY3" s="118"/>
      <c r="AZ3" s="114"/>
      <c r="BA3" s="114"/>
      <c r="BB3" s="114"/>
      <c r="BC3" s="114"/>
    </row>
    <row r="4" spans="1:55" s="13" customFormat="1" ht="15" customHeight="1" x14ac:dyDescent="0.25">
      <c r="A4" s="12"/>
      <c r="B4" s="13">
        <v>2</v>
      </c>
      <c r="C4" s="13" t="s">
        <v>285</v>
      </c>
      <c r="D4" s="19" t="s">
        <v>54</v>
      </c>
      <c r="E4" s="134">
        <v>2316</v>
      </c>
      <c r="F4" s="79">
        <v>2314</v>
      </c>
      <c r="G4" s="79">
        <v>2223</v>
      </c>
      <c r="H4" s="79">
        <f>1193+1195+38+21</f>
        <v>2447</v>
      </c>
      <c r="I4" s="79">
        <f>1352+1262</f>
        <v>2614</v>
      </c>
      <c r="J4" s="80"/>
      <c r="K4" s="80"/>
      <c r="L4" s="16"/>
      <c r="M4" s="142" t="s">
        <v>286</v>
      </c>
      <c r="N4" s="29" t="s">
        <v>284</v>
      </c>
      <c r="O4" s="12"/>
      <c r="P4" s="102"/>
      <c r="R4" s="69"/>
      <c r="S4" s="69"/>
      <c r="T4" s="69"/>
      <c r="U4" s="69"/>
      <c r="V4" s="113"/>
      <c r="W4" s="113"/>
      <c r="X4" s="114"/>
      <c r="Y4" s="115"/>
      <c r="Z4" s="115"/>
      <c r="AE4" s="59"/>
      <c r="AF4" s="59"/>
      <c r="AG4" s="116"/>
      <c r="AH4" s="114"/>
      <c r="AI4" s="114"/>
      <c r="AJ4" s="117"/>
      <c r="AK4" s="114"/>
      <c r="AL4" s="114"/>
      <c r="AM4" s="114"/>
      <c r="AN4" s="114"/>
      <c r="AO4" s="114"/>
      <c r="AP4" s="118"/>
      <c r="AQ4" s="118"/>
      <c r="AR4" s="118"/>
      <c r="AS4" s="118"/>
      <c r="AT4" s="118"/>
      <c r="AU4" s="118"/>
      <c r="AV4" s="118"/>
      <c r="AW4" s="118"/>
      <c r="AX4" s="118"/>
      <c r="AY4" s="118"/>
      <c r="AZ4" s="114"/>
      <c r="BA4" s="114"/>
      <c r="BB4" s="114"/>
      <c r="BC4" s="114"/>
    </row>
    <row r="5" spans="1:55" s="13" customFormat="1" ht="15" customHeight="1" x14ac:dyDescent="0.25">
      <c r="A5" s="12"/>
      <c r="B5" s="13">
        <v>3</v>
      </c>
      <c r="C5" s="13" t="s">
        <v>287</v>
      </c>
      <c r="D5" s="135" t="s">
        <v>59</v>
      </c>
      <c r="E5" s="134">
        <v>233</v>
      </c>
      <c r="F5" s="131">
        <v>141</v>
      </c>
      <c r="G5" s="131">
        <v>192</v>
      </c>
      <c r="H5" s="131">
        <v>140</v>
      </c>
      <c r="I5" s="131">
        <v>312</v>
      </c>
      <c r="J5" s="80"/>
      <c r="K5" s="80"/>
      <c r="L5" s="16"/>
      <c r="M5" s="142" t="s">
        <v>286</v>
      </c>
      <c r="N5" s="29" t="s">
        <v>284</v>
      </c>
      <c r="O5" s="12"/>
      <c r="P5" s="102"/>
      <c r="R5" s="69"/>
      <c r="S5" s="69"/>
      <c r="T5" s="69"/>
      <c r="U5" s="69"/>
      <c r="V5" s="69"/>
      <c r="W5" s="69"/>
      <c r="X5" s="114"/>
      <c r="Y5" s="115"/>
      <c r="Z5" s="115"/>
      <c r="AE5" s="59"/>
      <c r="AF5" s="59"/>
      <c r="AG5" s="116"/>
      <c r="AH5" s="114"/>
      <c r="AI5" s="114"/>
      <c r="AJ5" s="117"/>
      <c r="AK5" s="114"/>
      <c r="AL5" s="114"/>
      <c r="AM5" s="114"/>
      <c r="AN5" s="114"/>
      <c r="AO5" s="114"/>
      <c r="AP5" s="118"/>
      <c r="AQ5" s="118"/>
      <c r="AR5" s="118"/>
      <c r="AS5" s="118"/>
      <c r="AT5" s="118"/>
      <c r="AU5" s="118"/>
      <c r="AV5" s="118"/>
      <c r="AW5" s="118"/>
      <c r="AX5" s="118"/>
      <c r="AY5" s="118"/>
      <c r="AZ5" s="114"/>
      <c r="BA5" s="114"/>
      <c r="BB5" s="114"/>
      <c r="BC5" s="114"/>
    </row>
    <row r="6" spans="1:55" s="13" customFormat="1" ht="15" customHeight="1" x14ac:dyDescent="0.25">
      <c r="A6" s="12"/>
      <c r="B6" s="13">
        <v>4</v>
      </c>
      <c r="C6" s="13" t="s">
        <v>288</v>
      </c>
      <c r="D6" s="135" t="s">
        <v>59</v>
      </c>
      <c r="E6" s="134">
        <f t="shared" ref="E6" si="1">SUM(E4:E5)</f>
        <v>2549</v>
      </c>
      <c r="F6" s="131">
        <f t="shared" ref="F6:K6" si="2">SUM(F4:F5)</f>
        <v>2455</v>
      </c>
      <c r="G6" s="131">
        <f>SUM(G4:G5)</f>
        <v>2415</v>
      </c>
      <c r="H6" s="131">
        <f t="shared" si="2"/>
        <v>2587</v>
      </c>
      <c r="I6" s="131">
        <f t="shared" si="2"/>
        <v>2926</v>
      </c>
      <c r="J6" s="34">
        <f t="shared" si="2"/>
        <v>0</v>
      </c>
      <c r="K6" s="34">
        <f t="shared" si="2"/>
        <v>0</v>
      </c>
      <c r="L6" s="16"/>
      <c r="M6" s="142"/>
      <c r="N6" s="14"/>
      <c r="O6" s="12"/>
      <c r="P6" s="102"/>
      <c r="R6" s="69"/>
      <c r="S6" s="69"/>
      <c r="T6" s="69"/>
      <c r="U6" s="69"/>
      <c r="V6" s="113"/>
      <c r="W6" s="113"/>
      <c r="X6" s="114"/>
      <c r="Y6" s="115"/>
      <c r="Z6" s="115"/>
      <c r="AE6" s="59"/>
      <c r="AF6" s="59"/>
      <c r="AG6" s="116"/>
      <c r="AH6" s="114"/>
      <c r="AI6" s="114"/>
      <c r="AJ6" s="117"/>
      <c r="AK6" s="114"/>
      <c r="AL6" s="114"/>
      <c r="AM6" s="114"/>
      <c r="AN6" s="114"/>
      <c r="AO6" s="114"/>
      <c r="AP6" s="118"/>
      <c r="AQ6" s="118"/>
      <c r="AR6" s="118"/>
      <c r="AS6" s="118"/>
      <c r="AT6" s="118"/>
      <c r="AU6" s="118"/>
      <c r="AV6" s="118"/>
      <c r="AW6" s="118"/>
      <c r="AX6" s="118"/>
      <c r="AY6" s="118"/>
      <c r="AZ6" s="114"/>
      <c r="BA6" s="114"/>
      <c r="BB6" s="114"/>
      <c r="BC6" s="114"/>
    </row>
    <row r="7" spans="1:55" s="13" customFormat="1" ht="15" customHeight="1" x14ac:dyDescent="0.25">
      <c r="A7" s="12"/>
      <c r="B7" s="13">
        <v>5</v>
      </c>
      <c r="C7" s="13" t="s">
        <v>289</v>
      </c>
      <c r="D7" s="135" t="s">
        <v>59</v>
      </c>
      <c r="E7" s="134">
        <v>548</v>
      </c>
      <c r="F7" s="131">
        <v>541</v>
      </c>
      <c r="G7" s="75" t="s">
        <v>55</v>
      </c>
      <c r="H7" s="75" t="s">
        <v>55</v>
      </c>
      <c r="I7" s="75" t="s">
        <v>55</v>
      </c>
      <c r="J7" s="100">
        <v>258</v>
      </c>
      <c r="K7" s="100">
        <v>147</v>
      </c>
      <c r="L7" s="16"/>
      <c r="M7" s="142" t="s">
        <v>290</v>
      </c>
      <c r="N7" s="29" t="s">
        <v>291</v>
      </c>
      <c r="O7" s="12"/>
      <c r="P7" s="102"/>
      <c r="R7" s="69"/>
      <c r="S7" s="69"/>
      <c r="T7" s="69"/>
      <c r="U7" s="69"/>
      <c r="V7" s="69"/>
      <c r="W7" s="69"/>
      <c r="X7" s="114"/>
      <c r="Y7" s="115"/>
      <c r="Z7" s="115"/>
      <c r="AE7" s="59"/>
      <c r="AF7" s="59"/>
      <c r="AG7" s="116"/>
      <c r="AH7" s="114"/>
      <c r="AI7" s="114"/>
      <c r="AJ7" s="117"/>
      <c r="AK7" s="114"/>
      <c r="AL7" s="114"/>
      <c r="AM7" s="114"/>
      <c r="AN7" s="114"/>
      <c r="AO7" s="114"/>
      <c r="AP7" s="118"/>
      <c r="AQ7" s="118"/>
      <c r="AR7" s="118"/>
      <c r="AS7" s="118"/>
      <c r="AT7" s="118"/>
      <c r="AU7" s="118"/>
      <c r="AV7" s="118"/>
      <c r="AW7" s="118"/>
      <c r="AX7" s="118"/>
      <c r="AY7" s="118"/>
      <c r="AZ7" s="114"/>
      <c r="BA7" s="114"/>
      <c r="BB7" s="114"/>
      <c r="BC7" s="114"/>
    </row>
    <row r="8" spans="1:55" s="13" customFormat="1" ht="15" customHeight="1" x14ac:dyDescent="0.25">
      <c r="A8" s="12"/>
      <c r="B8" s="13">
        <v>6</v>
      </c>
      <c r="C8" s="13" t="s">
        <v>292</v>
      </c>
      <c r="D8" s="135" t="s">
        <v>59</v>
      </c>
      <c r="E8" s="134">
        <f t="shared" ref="E8:K8" si="3">E7+E3</f>
        <v>3097</v>
      </c>
      <c r="F8" s="131">
        <f t="shared" si="3"/>
        <v>2996</v>
      </c>
      <c r="G8" s="131" t="s">
        <v>45</v>
      </c>
      <c r="H8" s="131" t="s">
        <v>45</v>
      </c>
      <c r="I8" s="131" t="s">
        <v>45</v>
      </c>
      <c r="J8" s="34">
        <f t="shared" si="3"/>
        <v>2868</v>
      </c>
      <c r="K8" s="34">
        <f t="shared" si="3"/>
        <v>2585</v>
      </c>
      <c r="L8" s="16"/>
      <c r="M8" s="142" t="s">
        <v>293</v>
      </c>
      <c r="N8" s="14"/>
      <c r="O8" s="12"/>
      <c r="P8" s="102"/>
      <c r="R8" s="69"/>
      <c r="S8" s="69"/>
      <c r="T8" s="69"/>
      <c r="U8" s="69"/>
      <c r="V8" s="69"/>
      <c r="W8" s="69"/>
      <c r="X8" s="114"/>
      <c r="Y8" s="115"/>
      <c r="Z8" s="115"/>
      <c r="AE8" s="59"/>
      <c r="AF8" s="59"/>
      <c r="AG8" s="116"/>
      <c r="AH8" s="114"/>
      <c r="AI8" s="114"/>
      <c r="AJ8" s="117"/>
      <c r="AK8" s="114"/>
      <c r="AL8" s="114"/>
      <c r="AM8" s="114"/>
      <c r="AN8" s="114"/>
      <c r="AO8" s="114"/>
      <c r="AP8" s="118"/>
      <c r="AQ8" s="118"/>
      <c r="AR8" s="118"/>
      <c r="AS8" s="118"/>
      <c r="AT8" s="118"/>
      <c r="AU8" s="118"/>
      <c r="AV8" s="118"/>
      <c r="AW8" s="118"/>
      <c r="AX8" s="118"/>
      <c r="AY8" s="118"/>
      <c r="AZ8" s="114"/>
      <c r="BA8" s="114"/>
      <c r="BB8" s="114"/>
      <c r="BC8" s="114"/>
    </row>
    <row r="9" spans="1:55" s="13" customFormat="1" ht="15" customHeight="1" x14ac:dyDescent="0.25">
      <c r="A9" s="12"/>
      <c r="B9" s="13">
        <v>7</v>
      </c>
      <c r="C9" s="13" t="s">
        <v>294</v>
      </c>
      <c r="D9" s="135" t="s">
        <v>59</v>
      </c>
      <c r="E9" s="80">
        <f>5/13</f>
        <v>0.38461538461538464</v>
      </c>
      <c r="F9" s="80">
        <f>7/14</f>
        <v>0.5</v>
      </c>
      <c r="G9" s="80">
        <v>0.5</v>
      </c>
      <c r="H9" s="80">
        <f>8/15</f>
        <v>0.53333333333333333</v>
      </c>
      <c r="I9" s="80">
        <f>8/(8+7)</f>
        <v>0.53333333333333333</v>
      </c>
      <c r="J9" s="80"/>
      <c r="K9" s="80"/>
      <c r="L9" s="16"/>
      <c r="M9" s="14" t="s">
        <v>206</v>
      </c>
      <c r="N9" s="14"/>
      <c r="O9" s="12"/>
    </row>
    <row r="10" spans="1:55" s="13" customFormat="1" ht="15" customHeight="1" x14ac:dyDescent="0.25">
      <c r="A10" s="12"/>
      <c r="B10" s="13">
        <v>8</v>
      </c>
      <c r="C10" s="13" t="s">
        <v>295</v>
      </c>
      <c r="D10" s="19" t="s">
        <v>54</v>
      </c>
      <c r="E10" s="80">
        <f>2/13</f>
        <v>0.15384615384615385</v>
      </c>
      <c r="F10" s="80">
        <f>4/14</f>
        <v>0.2857142857142857</v>
      </c>
      <c r="G10" s="80">
        <v>0.28999999999999998</v>
      </c>
      <c r="H10" s="80">
        <v>0.27</v>
      </c>
      <c r="I10" s="80">
        <v>0.27</v>
      </c>
      <c r="J10" s="80"/>
      <c r="K10" s="80">
        <f>4/14</f>
        <v>0.2857142857142857</v>
      </c>
      <c r="L10" s="16"/>
      <c r="M10" s="14" t="s">
        <v>206</v>
      </c>
      <c r="N10" s="14"/>
      <c r="O10" s="12"/>
    </row>
    <row r="11" spans="1:55" s="13" customFormat="1" ht="15" customHeight="1" x14ac:dyDescent="0.25">
      <c r="A11" s="12"/>
      <c r="B11" s="13">
        <v>9</v>
      </c>
      <c r="C11" s="13" t="s">
        <v>296</v>
      </c>
      <c r="D11" s="19" t="s">
        <v>54</v>
      </c>
      <c r="E11" s="128">
        <v>0.87249901922322481</v>
      </c>
      <c r="F11" s="128">
        <f>0.655+0.08+0.123</f>
        <v>0.85799999999999998</v>
      </c>
      <c r="G11" s="128">
        <v>0.86</v>
      </c>
      <c r="H11" s="128">
        <v>0.85</v>
      </c>
      <c r="I11" s="128">
        <f>(1670+230+348)/(1670+366+230+348)</f>
        <v>0.85998469778117825</v>
      </c>
      <c r="J11" s="143">
        <f>(1652+227+343)/(1652+388+227+343)</f>
        <v>0.85134099616858239</v>
      </c>
      <c r="K11" s="143">
        <f>(1411+167+328)/(1441+312+167+328)</f>
        <v>0.84786476868327398</v>
      </c>
      <c r="L11" s="16"/>
      <c r="M11" s="14" t="s">
        <v>206</v>
      </c>
      <c r="N11" s="29" t="s">
        <v>284</v>
      </c>
      <c r="O11" s="12"/>
    </row>
    <row r="12" spans="1:55" s="13" customFormat="1" ht="15" customHeight="1" x14ac:dyDescent="0.25">
      <c r="A12" s="12"/>
      <c r="B12" s="13">
        <v>10</v>
      </c>
      <c r="C12" s="13" t="s">
        <v>297</v>
      </c>
      <c r="D12" s="19" t="s">
        <v>54</v>
      </c>
      <c r="E12" s="128">
        <v>0.50921930168693608</v>
      </c>
      <c r="F12" s="128">
        <v>0.504</v>
      </c>
      <c r="G12" s="128">
        <v>0.51</v>
      </c>
      <c r="H12" s="128">
        <v>0.5</v>
      </c>
      <c r="I12" s="128">
        <v>0.48</v>
      </c>
      <c r="J12" s="80">
        <v>0.48</v>
      </c>
      <c r="K12" s="80">
        <v>0.51</v>
      </c>
      <c r="L12" s="16"/>
      <c r="M12" s="14" t="s">
        <v>206</v>
      </c>
      <c r="N12" s="29" t="s">
        <v>284</v>
      </c>
      <c r="O12" s="12"/>
    </row>
    <row r="13" spans="1:55" s="13" customFormat="1" ht="15" customHeight="1" x14ac:dyDescent="0.25">
      <c r="A13" s="12"/>
      <c r="B13" s="13">
        <v>11</v>
      </c>
      <c r="C13" s="13" t="s">
        <v>298</v>
      </c>
      <c r="D13" s="135" t="s">
        <v>59</v>
      </c>
      <c r="E13" s="144">
        <f>E4/E6</f>
        <v>0.90859160455080423</v>
      </c>
      <c r="F13" s="144">
        <f t="shared" ref="F13:H13" si="4">F4/F6</f>
        <v>0.94256619144602849</v>
      </c>
      <c r="G13" s="144">
        <f t="shared" si="4"/>
        <v>0.92049689440993787</v>
      </c>
      <c r="H13" s="144">
        <f t="shared" si="4"/>
        <v>0.94588326246617704</v>
      </c>
      <c r="I13" s="144">
        <f>I4/I6</f>
        <v>0.89336978810663026</v>
      </c>
      <c r="J13" s="80">
        <f>J3/J8</f>
        <v>0.91004184100418406</v>
      </c>
      <c r="K13" s="80">
        <f>K3/K8</f>
        <v>0.94313346228239847</v>
      </c>
      <c r="L13" s="16"/>
      <c r="M13" s="17" t="s">
        <v>286</v>
      </c>
      <c r="N13" s="29" t="s">
        <v>284</v>
      </c>
      <c r="O13" s="12"/>
    </row>
    <row r="14" spans="1:55" s="13" customFormat="1" ht="15" customHeight="1" x14ac:dyDescent="0.25">
      <c r="A14" s="12"/>
      <c r="B14" s="13">
        <v>12</v>
      </c>
      <c r="C14" s="13" t="s">
        <v>299</v>
      </c>
      <c r="D14" s="19"/>
      <c r="E14" s="145">
        <v>65</v>
      </c>
      <c r="F14" s="145">
        <v>59</v>
      </c>
      <c r="G14" s="145">
        <v>41</v>
      </c>
      <c r="H14" s="145">
        <v>52</v>
      </c>
      <c r="I14" s="145">
        <v>67</v>
      </c>
      <c r="J14" s="80"/>
      <c r="K14" s="14"/>
      <c r="L14" s="16"/>
      <c r="M14" s="14" t="s">
        <v>206</v>
      </c>
      <c r="N14" s="14"/>
      <c r="O14" s="12"/>
    </row>
    <row r="15" spans="1:55" s="13" customFormat="1" ht="15" customHeight="1" x14ac:dyDescent="0.25">
      <c r="A15" s="12"/>
      <c r="B15" s="13">
        <v>13</v>
      </c>
      <c r="C15" s="13" t="s">
        <v>300</v>
      </c>
      <c r="D15" s="19" t="s">
        <v>54</v>
      </c>
      <c r="E15" s="146">
        <f>E14/E4</f>
        <v>2.8065630397236616E-2</v>
      </c>
      <c r="F15" s="146">
        <f t="shared" ref="F15:I15" si="5">F14/F4</f>
        <v>2.5496974935177181E-2</v>
      </c>
      <c r="G15" s="146">
        <f t="shared" si="5"/>
        <v>1.8443544759334234E-2</v>
      </c>
      <c r="H15" s="146">
        <f t="shared" si="5"/>
        <v>2.125051082958725E-2</v>
      </c>
      <c r="I15" s="146">
        <f t="shared" si="5"/>
        <v>2.5631216526396328E-2</v>
      </c>
      <c r="J15" s="147">
        <f t="shared" ref="J15:K15" si="6">IFERROR(J14/J3,0)</f>
        <v>0</v>
      </c>
      <c r="K15" s="147">
        <f t="shared" si="6"/>
        <v>0</v>
      </c>
      <c r="L15" s="16"/>
      <c r="M15" s="17"/>
      <c r="N15" s="14"/>
      <c r="O15" s="12"/>
    </row>
    <row r="16" spans="1:55" s="13" customFormat="1" ht="15" customHeight="1" x14ac:dyDescent="0.25">
      <c r="A16" s="12"/>
      <c r="B16" s="13">
        <v>14</v>
      </c>
      <c r="C16" s="13" t="s">
        <v>301</v>
      </c>
      <c r="D16" s="135" t="s">
        <v>302</v>
      </c>
      <c r="E16" s="128">
        <v>0.46373056994818651</v>
      </c>
      <c r="F16" s="128">
        <v>0.46</v>
      </c>
      <c r="G16" s="128">
        <v>0.49</v>
      </c>
      <c r="H16" s="128">
        <v>0.48599999999999999</v>
      </c>
      <c r="I16" s="128">
        <f>(550+506+180+65)/I3</f>
        <v>0.44463431305536566</v>
      </c>
      <c r="J16" s="80">
        <v>0.41</v>
      </c>
      <c r="K16" s="80">
        <v>0.5</v>
      </c>
      <c r="L16" s="16"/>
      <c r="M16" s="17" t="s">
        <v>303</v>
      </c>
      <c r="N16" s="29" t="s">
        <v>304</v>
      </c>
      <c r="O16" s="12"/>
    </row>
    <row r="17" spans="1:15" s="13" customFormat="1" ht="15" customHeight="1" x14ac:dyDescent="0.25">
      <c r="A17" s="12"/>
      <c r="B17" s="13">
        <v>15</v>
      </c>
      <c r="C17" s="13" t="s">
        <v>305</v>
      </c>
      <c r="D17" s="135" t="s">
        <v>306</v>
      </c>
      <c r="E17" s="148">
        <v>8.199293840721851E-2</v>
      </c>
      <c r="F17" s="128">
        <v>0.12</v>
      </c>
      <c r="G17" s="128">
        <v>0.1615</v>
      </c>
      <c r="H17" s="128" t="s">
        <v>307</v>
      </c>
      <c r="I17" s="128">
        <v>6.0999999999999999E-2</v>
      </c>
      <c r="J17" s="128">
        <v>0.10100000000000001</v>
      </c>
      <c r="K17" s="128">
        <v>0.104</v>
      </c>
      <c r="L17" s="16"/>
      <c r="M17" s="14" t="s">
        <v>308</v>
      </c>
      <c r="N17" s="29" t="s">
        <v>309</v>
      </c>
      <c r="O17" s="12"/>
    </row>
    <row r="18" spans="1:15" s="13" customFormat="1" ht="15" customHeight="1" x14ac:dyDescent="0.25">
      <c r="A18" s="12"/>
      <c r="B18" s="13">
        <v>16</v>
      </c>
      <c r="C18" s="13" t="s">
        <v>310</v>
      </c>
      <c r="D18" s="149" t="s">
        <v>311</v>
      </c>
      <c r="E18" s="150">
        <v>4713690</v>
      </c>
      <c r="F18" s="75" t="s">
        <v>55</v>
      </c>
      <c r="G18" s="75" t="s">
        <v>55</v>
      </c>
      <c r="H18" s="75" t="s">
        <v>55</v>
      </c>
      <c r="I18" s="75" t="s">
        <v>55</v>
      </c>
      <c r="J18" s="33"/>
      <c r="K18" s="80"/>
      <c r="L18" s="16"/>
      <c r="M18" s="14" t="s">
        <v>312</v>
      </c>
      <c r="N18" s="14"/>
      <c r="O18" s="12"/>
    </row>
    <row r="19" spans="1:15" s="13" customFormat="1" ht="15" customHeight="1" x14ac:dyDescent="0.25">
      <c r="A19" s="12"/>
      <c r="B19" s="13">
        <v>17</v>
      </c>
      <c r="C19" s="13" t="s">
        <v>313</v>
      </c>
      <c r="D19" s="149" t="s">
        <v>311</v>
      </c>
      <c r="E19" s="33">
        <f>E6*1824</f>
        <v>4649376</v>
      </c>
      <c r="F19" s="33">
        <f>F6*1824</f>
        <v>4477920</v>
      </c>
      <c r="G19" s="33">
        <f>G6*1824</f>
        <v>4404960</v>
      </c>
      <c r="H19" s="33">
        <f t="shared" ref="H19:K19" si="7">H6*1824</f>
        <v>4718688</v>
      </c>
      <c r="I19" s="33">
        <f t="shared" si="7"/>
        <v>5337024</v>
      </c>
      <c r="J19" s="34">
        <f t="shared" si="7"/>
        <v>0</v>
      </c>
      <c r="K19" s="34">
        <f t="shared" si="7"/>
        <v>0</v>
      </c>
      <c r="L19" s="16"/>
      <c r="M19" s="17"/>
      <c r="N19" s="14"/>
      <c r="O19" s="12"/>
    </row>
    <row r="20" spans="1:15" s="13" customFormat="1" ht="15" customHeight="1" x14ac:dyDescent="0.25">
      <c r="A20" s="12"/>
      <c r="B20" s="13">
        <v>18</v>
      </c>
      <c r="C20" s="13" t="s">
        <v>314</v>
      </c>
      <c r="D20" s="19" t="s">
        <v>311</v>
      </c>
      <c r="E20" s="151">
        <v>623</v>
      </c>
      <c r="F20" s="151">
        <f>15+12+32+14+39+8+135</f>
        <v>255</v>
      </c>
      <c r="G20" s="151">
        <f>9+6+17+14+6+7+24+146</f>
        <v>229</v>
      </c>
      <c r="H20" s="151">
        <f>9+46+10+5+133+14</f>
        <v>217</v>
      </c>
      <c r="I20" s="151">
        <v>471</v>
      </c>
      <c r="J20" s="151">
        <f>18+14+15+34+22+24+26+48+16+66+16+29+36</f>
        <v>364</v>
      </c>
      <c r="K20" s="151">
        <f>10+9+9+11+25+15+22+5+45+26+22+30+5+36</f>
        <v>270</v>
      </c>
      <c r="L20" s="16"/>
      <c r="M20" s="14" t="s">
        <v>315</v>
      </c>
      <c r="N20" s="29" t="s">
        <v>316</v>
      </c>
      <c r="O20" s="12"/>
    </row>
    <row r="21" spans="1:15" s="13" customFormat="1" ht="15" customHeight="1" x14ac:dyDescent="0.25">
      <c r="A21" s="12"/>
      <c r="B21" s="13">
        <v>19</v>
      </c>
      <c r="C21" s="62" t="s">
        <v>317</v>
      </c>
      <c r="D21" s="152" t="s">
        <v>311</v>
      </c>
      <c r="E21" s="151">
        <v>49</v>
      </c>
      <c r="F21" s="151">
        <v>28</v>
      </c>
      <c r="G21" s="151">
        <v>14</v>
      </c>
      <c r="H21" s="151">
        <v>14</v>
      </c>
      <c r="I21" s="151">
        <v>31</v>
      </c>
      <c r="J21" s="151"/>
      <c r="K21" s="151"/>
      <c r="L21" s="16"/>
      <c r="M21" s="14" t="s">
        <v>315</v>
      </c>
      <c r="N21" s="29"/>
      <c r="O21" s="12"/>
    </row>
    <row r="22" spans="1:15" s="13" customFormat="1" ht="15" customHeight="1" x14ac:dyDescent="0.25">
      <c r="A22" s="12"/>
      <c r="B22" s="13">
        <v>20</v>
      </c>
      <c r="C22" s="13" t="s">
        <v>318</v>
      </c>
      <c r="D22" s="19" t="s">
        <v>319</v>
      </c>
      <c r="E22" s="153">
        <v>56000</v>
      </c>
      <c r="F22" s="153">
        <v>46000</v>
      </c>
      <c r="G22" s="153">
        <v>49900</v>
      </c>
      <c r="H22" s="153">
        <v>37000</v>
      </c>
      <c r="I22" s="153">
        <v>34400</v>
      </c>
      <c r="J22" s="79">
        <v>33000000</v>
      </c>
      <c r="K22" s="79">
        <v>23000000</v>
      </c>
      <c r="L22" s="16"/>
      <c r="M22" s="14" t="s">
        <v>315</v>
      </c>
      <c r="N22" s="29" t="s">
        <v>316</v>
      </c>
      <c r="O22" s="12"/>
    </row>
    <row r="23" spans="1:15" s="13" customFormat="1" ht="15" customHeight="1" x14ac:dyDescent="0.25">
      <c r="A23" s="12"/>
      <c r="B23" s="13">
        <v>21</v>
      </c>
      <c r="C23" s="13" t="s">
        <v>320</v>
      </c>
      <c r="D23" s="19" t="s">
        <v>311</v>
      </c>
      <c r="E23" s="153">
        <v>18947.374999999985</v>
      </c>
      <c r="F23" s="153">
        <v>15711</v>
      </c>
      <c r="G23" s="154" t="s">
        <v>55</v>
      </c>
      <c r="H23" s="154" t="s">
        <v>55</v>
      </c>
      <c r="I23" s="154" t="s">
        <v>55</v>
      </c>
      <c r="J23" s="33"/>
      <c r="K23" s="80"/>
      <c r="L23" s="16"/>
      <c r="M23" s="17" t="s">
        <v>321</v>
      </c>
      <c r="N23" s="14"/>
      <c r="O23" s="12"/>
    </row>
    <row r="24" spans="1:15" s="13" customFormat="1" ht="15" customHeight="1" x14ac:dyDescent="0.25">
      <c r="A24" s="12"/>
      <c r="B24" s="13">
        <v>22</v>
      </c>
      <c r="C24" s="13" t="s">
        <v>322</v>
      </c>
      <c r="D24" s="149" t="s">
        <v>24</v>
      </c>
      <c r="E24" s="2">
        <f>IFERROR(IF(E18="",E23*8/E19,E23*8/E18),0)</f>
        <v>3.2157184710916477E-2</v>
      </c>
      <c r="F24" s="2">
        <f>IFERROR(IF(F18="",F23*8/F19,F23*8/F18),0)</f>
        <v>0</v>
      </c>
      <c r="G24" s="2">
        <f t="shared" ref="G24:K24" si="8">IFERROR(IF(G18="",G23*8/G19,G23*8/G18),0)</f>
        <v>0</v>
      </c>
      <c r="H24" s="2">
        <f t="shared" si="8"/>
        <v>0</v>
      </c>
      <c r="I24" s="2">
        <f t="shared" si="8"/>
        <v>0</v>
      </c>
      <c r="J24" s="1">
        <f t="shared" si="8"/>
        <v>0</v>
      </c>
      <c r="K24" s="1">
        <f t="shared" si="8"/>
        <v>0</v>
      </c>
      <c r="L24" s="16"/>
      <c r="M24" s="17"/>
      <c r="N24" s="14"/>
      <c r="O24" s="12"/>
    </row>
    <row r="25" spans="1:15" s="13" customFormat="1" ht="15" customHeight="1" x14ac:dyDescent="0.25">
      <c r="A25" s="12"/>
      <c r="B25" s="13">
        <v>23</v>
      </c>
      <c r="C25" s="13" t="s">
        <v>323</v>
      </c>
      <c r="D25" s="19" t="s">
        <v>223</v>
      </c>
      <c r="E25" s="79">
        <v>0</v>
      </c>
      <c r="F25" s="79">
        <v>0</v>
      </c>
      <c r="G25" s="75" t="s">
        <v>55</v>
      </c>
      <c r="H25" s="75" t="s">
        <v>55</v>
      </c>
      <c r="I25" s="75" t="s">
        <v>55</v>
      </c>
      <c r="J25" s="79">
        <v>2989</v>
      </c>
      <c r="K25" s="79">
        <v>3621</v>
      </c>
      <c r="L25" s="16"/>
      <c r="M25" s="43"/>
      <c r="N25" s="155" t="s">
        <v>324</v>
      </c>
      <c r="O25" s="12"/>
    </row>
    <row r="26" spans="1:15" s="13" customFormat="1" ht="15" customHeight="1" x14ac:dyDescent="0.25">
      <c r="A26" s="12"/>
      <c r="B26" s="13">
        <v>24</v>
      </c>
      <c r="C26" s="13" t="s">
        <v>325</v>
      </c>
      <c r="D26" s="19" t="s">
        <v>45</v>
      </c>
      <c r="E26" s="2">
        <v>0</v>
      </c>
      <c r="F26" s="2">
        <f t="shared" ref="F26:K26" si="9">IFERROR(IF(F18="", F25*8/F19, F25*8/F18),0)</f>
        <v>0</v>
      </c>
      <c r="G26" s="2">
        <f t="shared" si="9"/>
        <v>0</v>
      </c>
      <c r="H26" s="2">
        <f t="shared" si="9"/>
        <v>0</v>
      </c>
      <c r="I26" s="2">
        <f t="shared" si="9"/>
        <v>0</v>
      </c>
      <c r="J26" s="1">
        <f t="shared" si="9"/>
        <v>0</v>
      </c>
      <c r="K26" s="1">
        <f t="shared" si="9"/>
        <v>0</v>
      </c>
      <c r="L26" s="16"/>
      <c r="M26" s="17"/>
      <c r="N26" s="155" t="s">
        <v>324</v>
      </c>
      <c r="O26" s="12"/>
    </row>
    <row r="27" spans="1:15" s="13" customFormat="1" ht="15" customHeight="1" x14ac:dyDescent="0.25">
      <c r="A27" s="12"/>
      <c r="B27" s="13">
        <v>25</v>
      </c>
      <c r="C27" s="13" t="s">
        <v>326</v>
      </c>
      <c r="D27" s="156" t="s">
        <v>311</v>
      </c>
      <c r="E27" s="80">
        <v>0.51</v>
      </c>
      <c r="F27" s="80">
        <v>0.51</v>
      </c>
      <c r="G27" s="80">
        <v>0.51</v>
      </c>
      <c r="H27" s="80">
        <v>0.51</v>
      </c>
      <c r="I27" s="80">
        <v>0.51</v>
      </c>
      <c r="J27" s="79"/>
      <c r="K27" s="79"/>
      <c r="L27" s="16"/>
      <c r="M27" s="17"/>
      <c r="N27" s="155"/>
      <c r="O27" s="12"/>
    </row>
    <row r="28" spans="1:15" s="11" customFormat="1" ht="20.25" customHeight="1" x14ac:dyDescent="0.25">
      <c r="A28" s="87"/>
      <c r="B28" s="87"/>
      <c r="C28" s="88"/>
      <c r="D28" s="89"/>
      <c r="E28" s="87"/>
      <c r="F28" s="90"/>
      <c r="G28" s="91"/>
      <c r="H28" s="91"/>
      <c r="I28" s="91"/>
      <c r="J28" s="91"/>
      <c r="K28" s="91"/>
      <c r="L28" s="92"/>
      <c r="M28" s="93"/>
      <c r="N28" s="7"/>
      <c r="O28" s="87"/>
    </row>
    <row r="52" ht="58.5" customHeight="1" x14ac:dyDescent="0.35"/>
    <row r="56" ht="71.849999999999994" customHeight="1" x14ac:dyDescent="0.35"/>
  </sheetData>
  <sheetProtection algorithmName="SHA-512" hashValue="auy/DHI8ebwdsyLyOi2YRhiS6lgszFEK596k/5LTFtysxwKdRc3Ptm1oaJe52knwWLhyCIFWw3VZeSJZlXRKnA==" saltValue="F1QfXjVN1SnGL2sUupMyRw==" spinCount="100000" sheet="1" objects="1" scenarios="1"/>
  <mergeCells count="1">
    <mergeCell ref="E2:I2"/>
  </mergeCells>
  <conditionalFormatting sqref="K14">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R2:R8" xr:uid="{B7EA025F-C7AF-4773-A121-D5A9DAFB4765}">
      <formula1>"Executive,Non-executive"</formula1>
    </dataValidation>
  </dataValidations>
  <pageMargins left="0.70866141732283472" right="0.70866141732283472" top="0.74803149606299213" bottom="0.74803149606299213" header="0.31496062992125984" footer="0.31496062992125984"/>
  <pageSetup paperSize="8" orientation="landscape" cellComments="asDisplayed" r:id="rId1"/>
  <ignoredErrors>
    <ignoredError sqref="F3:I5 E15 F11:I27 E8:I10 G6:I6 E7 G7:I7" unlockedFormula="1"/>
    <ignoredError sqref="E6" formulaRange="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4DD70-3E30-4AC6-8BC5-CBF1E84F2F58}">
  <sheetPr>
    <tabColor rgb="FFFFC000"/>
    <pageSetUpPr fitToPage="1"/>
  </sheetPr>
  <dimension ref="A1:O16"/>
  <sheetViews>
    <sheetView zoomScale="120" zoomScaleNormal="120" workbookViewId="0">
      <selection activeCell="E3" sqref="E3"/>
    </sheetView>
  </sheetViews>
  <sheetFormatPr defaultColWidth="9.140625" defaultRowHeight="15" x14ac:dyDescent="0.25"/>
  <cols>
    <col min="1" max="1" width="4.28515625" customWidth="1"/>
    <col min="3" max="3" width="91.28515625" bestFit="1" customWidth="1"/>
    <col min="4" max="4" width="15.85546875" hidden="1" customWidth="1"/>
    <col min="5" max="5" width="10.140625" customWidth="1"/>
    <col min="6" max="9" width="9.140625" customWidth="1"/>
    <col min="10" max="11" width="9.140625" hidden="1" customWidth="1"/>
    <col min="12" max="12" width="0" hidden="1" customWidth="1"/>
    <col min="15" max="15" width="4.28515625" customWidth="1"/>
  </cols>
  <sheetData>
    <row r="1" spans="1:15" s="11" customFormat="1" ht="20.25" customHeight="1" x14ac:dyDescent="0.25">
      <c r="A1" s="4"/>
      <c r="B1" s="4" t="s">
        <v>0</v>
      </c>
      <c r="C1" s="5"/>
      <c r="D1" s="6" t="s">
        <v>1</v>
      </c>
      <c r="E1" s="7">
        <v>2023</v>
      </c>
      <c r="F1" s="7">
        <v>2022</v>
      </c>
      <c r="G1" s="8">
        <v>2021</v>
      </c>
      <c r="H1" s="8">
        <v>2020</v>
      </c>
      <c r="I1" s="8">
        <v>2019</v>
      </c>
      <c r="J1" s="8">
        <v>2018</v>
      </c>
      <c r="K1" s="8">
        <v>2017</v>
      </c>
      <c r="L1" s="9" t="s">
        <v>2</v>
      </c>
      <c r="M1" s="10" t="s">
        <v>3</v>
      </c>
      <c r="N1" s="7" t="s">
        <v>4</v>
      </c>
      <c r="O1" s="4"/>
    </row>
    <row r="2" spans="1:15" s="13" customFormat="1" ht="15" customHeight="1" x14ac:dyDescent="0.25">
      <c r="A2" s="12"/>
      <c r="B2" s="49" t="s">
        <v>327</v>
      </c>
      <c r="C2" s="49"/>
      <c r="D2" s="49"/>
      <c r="E2" s="26"/>
      <c r="F2" s="26"/>
      <c r="G2" s="26"/>
      <c r="H2" s="26"/>
      <c r="I2" s="26"/>
      <c r="J2" s="26"/>
      <c r="K2" s="26"/>
      <c r="L2" s="24"/>
      <c r="M2" s="25"/>
      <c r="N2" s="26"/>
      <c r="O2" s="12"/>
    </row>
    <row r="3" spans="1:15" s="13" customFormat="1" ht="15" customHeight="1" x14ac:dyDescent="0.25">
      <c r="A3" s="12"/>
      <c r="B3" s="13">
        <v>1</v>
      </c>
      <c r="C3" s="13" t="s">
        <v>328</v>
      </c>
      <c r="D3" s="13" t="s">
        <v>329</v>
      </c>
      <c r="E3" s="79">
        <v>0</v>
      </c>
      <c r="F3" s="79">
        <v>0</v>
      </c>
      <c r="G3" s="79">
        <v>0</v>
      </c>
      <c r="H3" s="79">
        <v>0</v>
      </c>
      <c r="I3" s="158" t="s">
        <v>55</v>
      </c>
      <c r="J3" s="79">
        <v>0</v>
      </c>
      <c r="K3" s="79">
        <v>0</v>
      </c>
      <c r="L3" s="16"/>
      <c r="M3" s="14" t="s">
        <v>312</v>
      </c>
      <c r="N3" s="29" t="s">
        <v>330</v>
      </c>
      <c r="O3" s="12"/>
    </row>
    <row r="4" spans="1:15" s="13" customFormat="1" ht="15" customHeight="1" x14ac:dyDescent="0.25">
      <c r="A4" s="12"/>
      <c r="B4" s="13">
        <v>2</v>
      </c>
      <c r="C4" s="13" t="s">
        <v>331</v>
      </c>
      <c r="D4" s="13" t="s">
        <v>329</v>
      </c>
      <c r="E4" s="79">
        <v>184</v>
      </c>
      <c r="F4" s="79">
        <v>221</v>
      </c>
      <c r="G4" s="79">
        <v>191</v>
      </c>
      <c r="H4" s="79">
        <v>271</v>
      </c>
      <c r="I4" s="158" t="s">
        <v>55</v>
      </c>
      <c r="J4" s="79">
        <v>282</v>
      </c>
      <c r="K4" s="79">
        <v>273</v>
      </c>
      <c r="L4" s="16"/>
      <c r="M4" s="14" t="s">
        <v>312</v>
      </c>
      <c r="N4" s="29" t="s">
        <v>332</v>
      </c>
      <c r="O4" s="12"/>
    </row>
    <row r="5" spans="1:15" s="13" customFormat="1" ht="15" customHeight="1" x14ac:dyDescent="0.25">
      <c r="A5" s="12"/>
      <c r="B5" s="13">
        <v>3</v>
      </c>
      <c r="C5" s="13" t="s">
        <v>333</v>
      </c>
      <c r="D5" s="13" t="s">
        <v>329</v>
      </c>
      <c r="E5" s="79">
        <v>26</v>
      </c>
      <c r="F5" s="79">
        <v>17</v>
      </c>
      <c r="G5" s="79">
        <v>15</v>
      </c>
      <c r="H5" s="79">
        <v>39</v>
      </c>
      <c r="I5" s="158" t="s">
        <v>55</v>
      </c>
      <c r="J5" s="79">
        <v>59</v>
      </c>
      <c r="K5" s="79">
        <v>73</v>
      </c>
      <c r="L5" s="16"/>
      <c r="M5" s="14" t="s">
        <v>312</v>
      </c>
      <c r="N5" s="29" t="s">
        <v>332</v>
      </c>
      <c r="O5" s="12"/>
    </row>
    <row r="6" spans="1:15" s="13" customFormat="1" ht="15" customHeight="1" x14ac:dyDescent="0.25">
      <c r="A6" s="12"/>
      <c r="B6" s="13">
        <v>4</v>
      </c>
      <c r="C6" s="13" t="s">
        <v>334</v>
      </c>
      <c r="D6" s="13" t="s">
        <v>329</v>
      </c>
      <c r="E6" s="79">
        <v>19</v>
      </c>
      <c r="F6" s="79">
        <v>29</v>
      </c>
      <c r="G6" s="79">
        <v>16</v>
      </c>
      <c r="H6" s="79">
        <v>16</v>
      </c>
      <c r="I6" s="158" t="s">
        <v>55</v>
      </c>
      <c r="J6" s="79">
        <v>16</v>
      </c>
      <c r="K6" s="79">
        <v>20</v>
      </c>
      <c r="L6" s="16"/>
      <c r="M6" s="14" t="s">
        <v>312</v>
      </c>
      <c r="N6" s="29" t="s">
        <v>332</v>
      </c>
      <c r="O6" s="12"/>
    </row>
    <row r="7" spans="1:15" s="13" customFormat="1" ht="15" customHeight="1" x14ac:dyDescent="0.25">
      <c r="A7" s="12"/>
      <c r="B7" s="13">
        <v>5</v>
      </c>
      <c r="C7" s="13" t="s">
        <v>335</v>
      </c>
      <c r="D7" s="13" t="s">
        <v>329</v>
      </c>
      <c r="E7" s="33">
        <f>E3+E5+E6</f>
        <v>45</v>
      </c>
      <c r="F7" s="33">
        <f t="shared" ref="F7:K7" si="0">F3+F5+F6</f>
        <v>46</v>
      </c>
      <c r="G7" s="33">
        <f t="shared" si="0"/>
        <v>31</v>
      </c>
      <c r="H7" s="33">
        <f t="shared" si="0"/>
        <v>55</v>
      </c>
      <c r="I7" s="159" t="s">
        <v>55</v>
      </c>
      <c r="J7" s="34">
        <f t="shared" si="0"/>
        <v>75</v>
      </c>
      <c r="K7" s="34">
        <f t="shared" si="0"/>
        <v>93</v>
      </c>
      <c r="L7" s="16"/>
      <c r="M7" s="14" t="s">
        <v>312</v>
      </c>
      <c r="N7" s="29" t="s">
        <v>332</v>
      </c>
      <c r="O7" s="12"/>
    </row>
    <row r="8" spans="1:15" s="13" customFormat="1" ht="15" customHeight="1" x14ac:dyDescent="0.25">
      <c r="A8" s="12"/>
      <c r="B8" s="13">
        <v>6</v>
      </c>
      <c r="C8" s="13" t="s">
        <v>336</v>
      </c>
      <c r="D8" s="13" t="s">
        <v>329</v>
      </c>
      <c r="E8" s="76">
        <f>IFERROR(IF(ISBLANK(Finance!#REF!),E3/(Finance!#REF!/200000),E3/(Finance!#REF!/200000)),0)</f>
        <v>0</v>
      </c>
      <c r="F8" s="76">
        <f>IFERROR(IF(ISBLANK(Finance!#REF!),F3/(Finance!#REF!/200000),F3/(Finance!#REF!/200000)),0)</f>
        <v>0</v>
      </c>
      <c r="G8" s="76">
        <f>IFERROR(IF(ISBLANK(Finance!#REF!),G3/(Finance!#REF!/200000),G3/(Finance!#REF!/200000)),0)</f>
        <v>0</v>
      </c>
      <c r="H8" s="76">
        <f>IFERROR(IF(ISBLANK(Finance!#REF!),H3/(Finance!#REF!/200000),H3/(Finance!#REF!/200000)),0)</f>
        <v>0</v>
      </c>
      <c r="I8" s="76">
        <f>IFERROR(IF(ISBLANK(Finance!#REF!),I3/(Finance!#REF!/200000),I3/(Finance!#REF!/200000)),0)</f>
        <v>0</v>
      </c>
      <c r="J8" s="57">
        <f>IFERROR(IF(ISBLANK(Finance!#REF!),J3/(Finance!#REF!/200000),J3/(Finance!#REF!/200000)),0)</f>
        <v>0</v>
      </c>
      <c r="K8" s="57">
        <f>IFERROR(IF(ISBLANK(Finance!#REF!),K3/(Finance!#REF!/200000),K3/(Finance!#REF!/200000)),0)</f>
        <v>0</v>
      </c>
      <c r="L8" s="16"/>
      <c r="M8" s="14" t="s">
        <v>312</v>
      </c>
      <c r="N8" s="14"/>
      <c r="O8" s="12"/>
    </row>
    <row r="9" spans="1:15" s="13" customFormat="1" ht="15" customHeight="1" x14ac:dyDescent="0.25">
      <c r="A9" s="12"/>
      <c r="B9" s="13">
        <v>7</v>
      </c>
      <c r="C9" s="13" t="s">
        <v>337</v>
      </c>
      <c r="D9" s="13" t="s">
        <v>329</v>
      </c>
      <c r="E9" s="160">
        <v>0.81731397933830263</v>
      </c>
      <c r="F9" s="160">
        <v>0.75928109479401151</v>
      </c>
      <c r="G9" s="161">
        <v>0.45</v>
      </c>
      <c r="H9" s="161">
        <v>0.2</v>
      </c>
      <c r="I9" s="161">
        <v>0.38</v>
      </c>
      <c r="J9" s="161">
        <v>0.49</v>
      </c>
      <c r="K9" s="161">
        <v>0.4</v>
      </c>
      <c r="L9" s="16"/>
      <c r="M9" s="14" t="s">
        <v>312</v>
      </c>
      <c r="N9" s="14"/>
      <c r="O9" s="12"/>
    </row>
    <row r="10" spans="1:15" s="13" customFormat="1" ht="15" customHeight="1" x14ac:dyDescent="0.25">
      <c r="A10" s="12"/>
      <c r="B10" s="13">
        <v>8</v>
      </c>
      <c r="C10" s="13" t="s">
        <v>338</v>
      </c>
      <c r="D10" s="13" t="s">
        <v>329</v>
      </c>
      <c r="E10" s="160">
        <v>1.9357436352749273</v>
      </c>
      <c r="F10" s="160">
        <v>1.0272626576624861</v>
      </c>
      <c r="G10" s="161">
        <v>1.25</v>
      </c>
      <c r="H10" s="161">
        <v>0.88</v>
      </c>
      <c r="I10" s="161">
        <v>1.3</v>
      </c>
      <c r="J10" s="161">
        <v>1.86</v>
      </c>
      <c r="K10" s="161"/>
      <c r="L10" s="16"/>
      <c r="M10" s="14" t="s">
        <v>312</v>
      </c>
      <c r="N10" s="14"/>
      <c r="O10" s="12"/>
    </row>
    <row r="11" spans="1:15" s="13" customFormat="1" ht="15" customHeight="1" x14ac:dyDescent="0.25">
      <c r="A11" s="12"/>
      <c r="B11" s="13">
        <v>9</v>
      </c>
      <c r="C11" s="13" t="s">
        <v>339</v>
      </c>
      <c r="D11" s="13" t="s">
        <v>329</v>
      </c>
      <c r="E11" s="160">
        <v>0.8</v>
      </c>
      <c r="F11" s="160">
        <v>1</v>
      </c>
      <c r="G11" s="160">
        <v>1</v>
      </c>
      <c r="H11" s="162" t="s">
        <v>55</v>
      </c>
      <c r="I11" s="162" t="s">
        <v>55</v>
      </c>
      <c r="J11" s="161"/>
      <c r="K11" s="161"/>
      <c r="L11" s="16"/>
      <c r="M11" s="14" t="s">
        <v>312</v>
      </c>
      <c r="N11" s="14"/>
      <c r="O11" s="12"/>
    </row>
    <row r="12" spans="1:15" s="13" customFormat="1" ht="15" customHeight="1" x14ac:dyDescent="0.25">
      <c r="A12" s="12"/>
      <c r="B12" s="13">
        <v>10</v>
      </c>
      <c r="C12" s="13" t="s">
        <v>340</v>
      </c>
      <c r="D12" s="13" t="s">
        <v>329</v>
      </c>
      <c r="E12" s="161">
        <v>1.8725000000000001</v>
      </c>
      <c r="F12" s="161">
        <v>2</v>
      </c>
      <c r="G12" s="161">
        <v>2</v>
      </c>
      <c r="H12" s="162" t="s">
        <v>55</v>
      </c>
      <c r="I12" s="162" t="s">
        <v>55</v>
      </c>
      <c r="J12" s="161"/>
      <c r="K12" s="161"/>
      <c r="L12" s="16"/>
      <c r="M12" s="14" t="s">
        <v>312</v>
      </c>
      <c r="N12" s="14"/>
      <c r="O12" s="12"/>
    </row>
    <row r="13" spans="1:15" s="13" customFormat="1" ht="15" customHeight="1" x14ac:dyDescent="0.25">
      <c r="A13" s="12"/>
      <c r="B13" s="13">
        <v>11</v>
      </c>
      <c r="C13" s="13" t="s">
        <v>341</v>
      </c>
      <c r="D13" s="40" t="s">
        <v>59</v>
      </c>
      <c r="E13" s="161" t="s">
        <v>218</v>
      </c>
      <c r="F13" s="79" t="s">
        <v>218</v>
      </c>
      <c r="G13" s="161" t="s">
        <v>218</v>
      </c>
      <c r="H13" s="161" t="s">
        <v>218</v>
      </c>
      <c r="I13" s="161" t="s">
        <v>218</v>
      </c>
      <c r="J13" s="33"/>
      <c r="K13" s="33"/>
      <c r="L13" s="16"/>
      <c r="M13" s="17" t="s">
        <v>321</v>
      </c>
      <c r="N13" s="14"/>
      <c r="O13" s="12"/>
    </row>
    <row r="14" spans="1:15" s="13" customFormat="1" ht="15" customHeight="1" x14ac:dyDescent="0.25">
      <c r="A14" s="12"/>
      <c r="B14" s="13">
        <v>12</v>
      </c>
      <c r="C14" s="42" t="s">
        <v>342</v>
      </c>
      <c r="D14" s="13" t="s">
        <v>311</v>
      </c>
      <c r="E14" s="136">
        <v>701</v>
      </c>
      <c r="F14" s="136">
        <v>474</v>
      </c>
      <c r="G14" s="136">
        <v>209</v>
      </c>
      <c r="H14" s="163" t="s">
        <v>55</v>
      </c>
      <c r="I14" s="163" t="s">
        <v>55</v>
      </c>
      <c r="J14" s="136"/>
      <c r="K14" s="164"/>
      <c r="L14" s="16"/>
      <c r="M14" s="14" t="s">
        <v>343</v>
      </c>
      <c r="N14" s="14"/>
      <c r="O14" s="12"/>
    </row>
    <row r="15" spans="1:15" s="11" customFormat="1" ht="20.25" customHeight="1" x14ac:dyDescent="0.25">
      <c r="A15" s="4"/>
      <c r="B15" s="4"/>
      <c r="C15" s="5"/>
      <c r="D15" s="6"/>
      <c r="E15" s="7"/>
      <c r="F15" s="7"/>
      <c r="G15" s="8"/>
      <c r="H15" s="8"/>
      <c r="I15" s="8"/>
      <c r="J15" s="8"/>
      <c r="K15" s="8"/>
      <c r="L15" s="9"/>
      <c r="M15" s="10"/>
      <c r="N15" s="7"/>
      <c r="O15" s="4"/>
    </row>
    <row r="16" spans="1:15" ht="51" hidden="1" x14ac:dyDescent="0.25">
      <c r="B16" s="165" t="s">
        <v>344</v>
      </c>
      <c r="C16" s="19" t="s">
        <v>345</v>
      </c>
      <c r="D16" s="19"/>
      <c r="E16" s="19"/>
      <c r="N16" s="166" t="s">
        <v>346</v>
      </c>
    </row>
  </sheetData>
  <sheetProtection algorithmName="SHA-512" hashValue="tS3y8phz4ZkMVCLsFBoL1t06/igCmXbtcdV+G0qeTTvLnYXhA9WdDf0wDiJqyo7WUCLM/tflN8b2EJn9k1Qftw==" saltValue="uxK/kijhgaTaZSoULNmFsQ==" spinCount="100000" sheet="1" objects="1" scenarios="1"/>
  <dataValidations count="2">
    <dataValidation type="list" allowBlank="1" showInputMessage="1" showErrorMessage="1" sqref="K13" xr:uid="{DC4008FA-8BEF-4BDA-A831-CD388B115736}">
      <formula1>"OK,OI,SD,NC"</formula1>
    </dataValidation>
    <dataValidation type="list" allowBlank="1" showInputMessage="1" showErrorMessage="1" sqref="J13" xr:uid="{D3D66AC4-2529-4E3B-BBE0-18057D316D38}">
      <formula1>"Yes,No,Partial"</formula1>
    </dataValidation>
  </dataValidations>
  <pageMargins left="0.70866141732283472" right="0.70866141732283472" top="0.74803149606299213" bottom="0.74803149606299213" header="0.31496062992125984" footer="0.31496062992125984"/>
  <pageSetup paperSize="8" orientation="landscape" r:id="rId1"/>
  <ignoredErrors>
    <ignoredError sqref="E7:F8 F4 F5 F6 E11:F11 F12"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A913C-3BF3-45AB-A7B7-6DFB340859A3}">
  <sheetPr>
    <tabColor rgb="FFFFC000"/>
    <pageSetUpPr fitToPage="1"/>
  </sheetPr>
  <dimension ref="A1:O17"/>
  <sheetViews>
    <sheetView workbookViewId="0">
      <selection activeCell="E10" sqref="E10"/>
    </sheetView>
  </sheetViews>
  <sheetFormatPr defaultColWidth="9.140625" defaultRowHeight="15" x14ac:dyDescent="0.25"/>
  <cols>
    <col min="1" max="1" width="4.28515625" customWidth="1"/>
    <col min="3" max="3" width="81.5703125" customWidth="1"/>
    <col min="4" max="4" width="21.28515625" hidden="1" customWidth="1"/>
    <col min="5" max="9" width="10.85546875" customWidth="1"/>
    <col min="10" max="12" width="9.140625" hidden="1" customWidth="1"/>
    <col min="15" max="15" width="4.28515625" customWidth="1"/>
  </cols>
  <sheetData>
    <row r="1" spans="1:15" s="11" customFormat="1" ht="20.25" customHeight="1" x14ac:dyDescent="0.25">
      <c r="A1" s="4"/>
      <c r="B1" s="4" t="s">
        <v>0</v>
      </c>
      <c r="C1" s="5"/>
      <c r="D1" s="6" t="s">
        <v>1</v>
      </c>
      <c r="E1" s="7">
        <v>2023</v>
      </c>
      <c r="F1" s="8">
        <v>2022</v>
      </c>
      <c r="G1" s="8">
        <v>2021</v>
      </c>
      <c r="H1" s="8">
        <v>2020</v>
      </c>
      <c r="I1" s="8">
        <v>2019</v>
      </c>
      <c r="J1" s="8">
        <v>2018</v>
      </c>
      <c r="K1" s="8">
        <v>2017</v>
      </c>
      <c r="L1" s="9" t="s">
        <v>2</v>
      </c>
      <c r="M1" s="10" t="s">
        <v>3</v>
      </c>
      <c r="N1" s="7" t="s">
        <v>4</v>
      </c>
      <c r="O1" s="4"/>
    </row>
    <row r="2" spans="1:15" s="13" customFormat="1" ht="15" customHeight="1" x14ac:dyDescent="0.25">
      <c r="A2" s="12"/>
      <c r="B2" s="49" t="s">
        <v>354</v>
      </c>
      <c r="C2" s="49"/>
      <c r="D2" s="49"/>
      <c r="E2" s="26"/>
      <c r="F2" s="26"/>
      <c r="G2" s="26"/>
      <c r="H2" s="26"/>
      <c r="I2" s="26"/>
      <c r="J2" s="26"/>
      <c r="K2" s="26"/>
      <c r="L2" s="24"/>
      <c r="M2" s="25"/>
      <c r="N2" s="26"/>
      <c r="O2" s="12"/>
    </row>
    <row r="3" spans="1:15" s="13" customFormat="1" ht="30" customHeight="1" x14ac:dyDescent="0.25">
      <c r="A3" s="12"/>
      <c r="B3" s="13">
        <v>1</v>
      </c>
      <c r="C3" s="19" t="s">
        <v>355</v>
      </c>
      <c r="D3" s="13" t="s">
        <v>356</v>
      </c>
      <c r="E3" s="35">
        <v>394450</v>
      </c>
      <c r="F3" s="35">
        <v>372363.70457333326</v>
      </c>
      <c r="G3" s="35">
        <v>358983</v>
      </c>
      <c r="H3" s="33">
        <v>355002</v>
      </c>
      <c r="I3" s="33">
        <v>272793.80830407731</v>
      </c>
      <c r="J3" s="33">
        <v>271318</v>
      </c>
      <c r="K3" s="33">
        <v>281247</v>
      </c>
      <c r="L3" s="16"/>
      <c r="M3" s="17" t="s">
        <v>357</v>
      </c>
      <c r="N3" s="14" t="s">
        <v>358</v>
      </c>
      <c r="O3" s="12"/>
    </row>
    <row r="4" spans="1:15" s="13" customFormat="1" ht="15" customHeight="1" x14ac:dyDescent="0.25">
      <c r="A4" s="12"/>
      <c r="B4" s="13">
        <v>2</v>
      </c>
      <c r="C4" s="13" t="s">
        <v>359</v>
      </c>
      <c r="D4" s="13" t="s">
        <v>24</v>
      </c>
      <c r="E4" s="33">
        <f>E3/Labour!E19</f>
        <v>8.4839341881577227E-2</v>
      </c>
      <c r="F4" s="33" t="s">
        <v>349</v>
      </c>
      <c r="G4" s="33" t="s">
        <v>349</v>
      </c>
      <c r="H4" s="33" t="s">
        <v>349</v>
      </c>
      <c r="I4" s="33" t="s">
        <v>349</v>
      </c>
      <c r="J4" s="57">
        <f>IFERROR(IF(ISBLANK(#REF!),(J3*1000)/#REF!,(J3*1000)/#REF!),0)</f>
        <v>0</v>
      </c>
      <c r="K4" s="57">
        <f>IFERROR(IF(ISBLANK(#REF!),(K3*1000)/#REF!,(K3*1000)/#REF!),0)</f>
        <v>0</v>
      </c>
      <c r="L4" s="16"/>
      <c r="M4" s="17"/>
      <c r="N4" s="14"/>
      <c r="O4" s="12"/>
    </row>
    <row r="5" spans="1:15" s="13" customFormat="1" ht="15" customHeight="1" x14ac:dyDescent="0.25">
      <c r="A5" s="12"/>
      <c r="B5" s="13">
        <v>3</v>
      </c>
      <c r="C5" s="13" t="s">
        <v>360</v>
      </c>
      <c r="D5" s="40" t="s">
        <v>59</v>
      </c>
      <c r="E5" s="33" t="s">
        <v>349</v>
      </c>
      <c r="F5" s="33" t="s">
        <v>349</v>
      </c>
      <c r="G5" s="33" t="s">
        <v>349</v>
      </c>
      <c r="H5" s="33" t="s">
        <v>349</v>
      </c>
      <c r="I5" s="33" t="s">
        <v>349</v>
      </c>
      <c r="J5" s="33" t="s">
        <v>361</v>
      </c>
      <c r="K5" s="33" t="s">
        <v>361</v>
      </c>
      <c r="L5" s="16"/>
      <c r="M5" s="43"/>
      <c r="N5" s="14"/>
      <c r="O5" s="12"/>
    </row>
    <row r="6" spans="1:15" s="13" customFormat="1" ht="15" customHeight="1" x14ac:dyDescent="0.25">
      <c r="A6" s="12"/>
      <c r="B6" s="13">
        <v>4</v>
      </c>
      <c r="C6" s="13" t="s">
        <v>362</v>
      </c>
      <c r="E6" s="33" t="s">
        <v>349</v>
      </c>
      <c r="F6" s="33" t="s">
        <v>349</v>
      </c>
      <c r="G6" s="33" t="s">
        <v>349</v>
      </c>
      <c r="H6" s="33" t="s">
        <v>349</v>
      </c>
      <c r="I6" s="33" t="s">
        <v>349</v>
      </c>
      <c r="J6" s="33" t="s">
        <v>361</v>
      </c>
      <c r="K6" s="33" t="s">
        <v>361</v>
      </c>
      <c r="L6" s="16"/>
      <c r="M6" s="43"/>
      <c r="N6" s="14"/>
      <c r="O6" s="12"/>
    </row>
    <row r="7" spans="1:15" s="13" customFormat="1" ht="15" customHeight="1" x14ac:dyDescent="0.25">
      <c r="A7" s="12"/>
      <c r="B7" s="49" t="s">
        <v>363</v>
      </c>
      <c r="C7" s="49"/>
      <c r="D7" s="49"/>
      <c r="E7" s="26"/>
      <c r="F7" s="26"/>
      <c r="G7" s="26"/>
      <c r="H7" s="26"/>
      <c r="I7" s="26"/>
      <c r="J7" s="26"/>
      <c r="K7" s="26"/>
      <c r="L7" s="24"/>
      <c r="M7" s="25"/>
      <c r="N7" s="26"/>
      <c r="O7" s="12"/>
    </row>
    <row r="8" spans="1:15" s="13" customFormat="1" ht="15" customHeight="1" x14ac:dyDescent="0.25">
      <c r="A8" s="12"/>
      <c r="B8" s="13">
        <v>1</v>
      </c>
      <c r="C8" s="13" t="s">
        <v>364</v>
      </c>
      <c r="D8" s="13" t="s">
        <v>365</v>
      </c>
      <c r="E8" s="33">
        <v>671.73819999999978</v>
      </c>
      <c r="F8" s="33">
        <v>1067</v>
      </c>
      <c r="G8" s="33" t="s">
        <v>349</v>
      </c>
      <c r="H8" s="35" t="s">
        <v>349</v>
      </c>
      <c r="I8" s="33" t="s">
        <v>349</v>
      </c>
      <c r="J8" s="33"/>
      <c r="K8" s="33"/>
      <c r="L8" s="16" t="s">
        <v>366</v>
      </c>
      <c r="M8" s="17" t="s">
        <v>367</v>
      </c>
      <c r="N8" s="29" t="s">
        <v>368</v>
      </c>
      <c r="O8" s="12"/>
    </row>
    <row r="9" spans="1:15" s="13" customFormat="1" ht="15" customHeight="1" x14ac:dyDescent="0.25">
      <c r="A9" s="12"/>
      <c r="B9" s="13">
        <v>2</v>
      </c>
      <c r="C9" s="13" t="s">
        <v>369</v>
      </c>
      <c r="D9" s="13" t="s">
        <v>365</v>
      </c>
      <c r="E9" s="33">
        <v>3500.8449673999999</v>
      </c>
      <c r="F9" s="33">
        <v>2765</v>
      </c>
      <c r="G9" s="33" t="s">
        <v>349</v>
      </c>
      <c r="H9" s="33" t="s">
        <v>349</v>
      </c>
      <c r="I9" s="33" t="s">
        <v>349</v>
      </c>
      <c r="J9" s="33"/>
      <c r="K9" s="33"/>
      <c r="L9" s="16"/>
      <c r="M9" s="17" t="s">
        <v>370</v>
      </c>
      <c r="N9" s="29" t="s">
        <v>368</v>
      </c>
      <c r="O9" s="12"/>
    </row>
    <row r="10" spans="1:15" s="13" customFormat="1" ht="15" customHeight="1" x14ac:dyDescent="0.25">
      <c r="A10" s="12"/>
      <c r="B10" s="13">
        <v>3</v>
      </c>
      <c r="C10" s="13" t="s">
        <v>371</v>
      </c>
      <c r="D10" s="13" t="s">
        <v>372</v>
      </c>
      <c r="E10" s="33">
        <f t="shared" ref="E10:F10" si="0">E8+E9</f>
        <v>4172.5831674000001</v>
      </c>
      <c r="F10" s="33">
        <f t="shared" si="0"/>
        <v>3832</v>
      </c>
      <c r="G10" s="33" t="s">
        <v>349</v>
      </c>
      <c r="H10" s="33" t="s">
        <v>349</v>
      </c>
      <c r="I10" s="33" t="s">
        <v>349</v>
      </c>
      <c r="J10" s="34"/>
      <c r="K10" s="34"/>
      <c r="L10" s="16"/>
      <c r="M10" s="17"/>
      <c r="N10" s="29" t="s">
        <v>368</v>
      </c>
      <c r="O10" s="12"/>
    </row>
    <row r="11" spans="1:15" s="13" customFormat="1" ht="15" customHeight="1" x14ac:dyDescent="0.25">
      <c r="A11" s="12"/>
      <c r="B11" s="13">
        <v>4</v>
      </c>
      <c r="C11" s="13" t="s">
        <v>373</v>
      </c>
      <c r="D11" s="13" t="s">
        <v>365</v>
      </c>
      <c r="E11" s="146">
        <f>E9/E10</f>
        <v>0.83901142935910122</v>
      </c>
      <c r="F11" s="146">
        <f t="shared" ref="F11" si="1">F9/F10</f>
        <v>0.7215553235908142</v>
      </c>
      <c r="G11" s="146" t="s">
        <v>349</v>
      </c>
      <c r="H11" s="146" t="s">
        <v>349</v>
      </c>
      <c r="I11" s="146" t="s">
        <v>349</v>
      </c>
      <c r="J11" s="146"/>
      <c r="K11" s="146"/>
      <c r="L11" s="16"/>
      <c r="M11" s="167" t="s">
        <v>370</v>
      </c>
      <c r="N11" s="29" t="s">
        <v>368</v>
      </c>
      <c r="O11" s="12"/>
    </row>
    <row r="12" spans="1:15" s="13" customFormat="1" ht="15" customHeight="1" x14ac:dyDescent="0.25">
      <c r="A12" s="12"/>
      <c r="B12" s="13">
        <v>5</v>
      </c>
      <c r="C12" s="13" t="s">
        <v>374</v>
      </c>
      <c r="D12" s="13" t="s">
        <v>365</v>
      </c>
      <c r="E12" s="146">
        <f t="shared" ref="E12:F12" si="2">IFERROR(E9/E10,0)</f>
        <v>0.83901142935910122</v>
      </c>
      <c r="F12" s="146">
        <f t="shared" si="2"/>
        <v>0.7215553235908142</v>
      </c>
      <c r="G12" s="146" t="s">
        <v>349</v>
      </c>
      <c r="H12" s="146" t="s">
        <v>349</v>
      </c>
      <c r="I12" s="146" t="s">
        <v>349</v>
      </c>
      <c r="J12" s="147"/>
      <c r="K12" s="147"/>
      <c r="L12" s="16"/>
      <c r="M12" s="167"/>
      <c r="N12" s="43"/>
      <c r="O12" s="12"/>
    </row>
    <row r="13" spans="1:15" s="13" customFormat="1" ht="15" customHeight="1" x14ac:dyDescent="0.25">
      <c r="A13" s="12"/>
      <c r="B13" s="13">
        <v>6</v>
      </c>
      <c r="C13" s="13" t="s">
        <v>375</v>
      </c>
      <c r="D13" s="40" t="s">
        <v>59</v>
      </c>
      <c r="E13" s="33">
        <v>50</v>
      </c>
      <c r="F13" s="33">
        <v>52</v>
      </c>
      <c r="G13" s="33" t="s">
        <v>349</v>
      </c>
      <c r="H13" s="33" t="s">
        <v>349</v>
      </c>
      <c r="I13" s="33" t="s">
        <v>349</v>
      </c>
      <c r="J13" s="33"/>
      <c r="K13" s="33"/>
      <c r="L13" s="16"/>
      <c r="M13" s="17" t="s">
        <v>367</v>
      </c>
      <c r="N13" s="29" t="s">
        <v>376</v>
      </c>
      <c r="O13" s="12"/>
    </row>
    <row r="14" spans="1:15" s="13" customFormat="1" ht="15" customHeight="1" x14ac:dyDescent="0.25">
      <c r="A14" s="12"/>
      <c r="B14" s="13">
        <v>7</v>
      </c>
      <c r="C14" s="13" t="s">
        <v>377</v>
      </c>
      <c r="D14" s="40" t="s">
        <v>59</v>
      </c>
      <c r="E14" s="33">
        <v>188.66786000000002</v>
      </c>
      <c r="F14" s="33">
        <v>381</v>
      </c>
      <c r="G14" s="33" t="s">
        <v>349</v>
      </c>
      <c r="H14" s="33" t="s">
        <v>349</v>
      </c>
      <c r="I14" s="33" t="s">
        <v>349</v>
      </c>
      <c r="J14" s="33"/>
      <c r="K14" s="33"/>
      <c r="L14" s="16"/>
      <c r="M14" s="17" t="s">
        <v>370</v>
      </c>
      <c r="N14" s="29" t="s">
        <v>376</v>
      </c>
      <c r="O14" s="12"/>
    </row>
    <row r="15" spans="1:15" s="13" customFormat="1" ht="15" customHeight="1" x14ac:dyDescent="0.25">
      <c r="A15" s="12"/>
      <c r="B15" s="13">
        <v>8</v>
      </c>
      <c r="C15" s="13" t="s">
        <v>378</v>
      </c>
      <c r="E15" s="168" t="s">
        <v>349</v>
      </c>
      <c r="F15" s="168" t="s">
        <v>349</v>
      </c>
      <c r="G15" s="168" t="s">
        <v>349</v>
      </c>
      <c r="H15" s="168" t="s">
        <v>349</v>
      </c>
      <c r="I15" s="168" t="s">
        <v>349</v>
      </c>
      <c r="J15" s="168" t="s">
        <v>349</v>
      </c>
      <c r="K15" s="168" t="s">
        <v>349</v>
      </c>
      <c r="L15" s="16"/>
      <c r="M15" s="43"/>
      <c r="N15" s="29" t="s">
        <v>379</v>
      </c>
      <c r="O15" s="12"/>
    </row>
    <row r="16" spans="1:15" s="11" customFormat="1" ht="20.25" customHeight="1" x14ac:dyDescent="0.25">
      <c r="A16" s="4"/>
      <c r="B16" s="4"/>
      <c r="C16" s="5"/>
      <c r="D16" s="6"/>
      <c r="E16" s="7"/>
      <c r="F16" s="8"/>
      <c r="G16" s="8"/>
      <c r="H16" s="8"/>
      <c r="I16" s="8"/>
      <c r="J16" s="8"/>
      <c r="K16" s="8"/>
      <c r="L16" s="9"/>
      <c r="M16" s="10"/>
      <c r="N16" s="7"/>
      <c r="O16" s="4"/>
    </row>
    <row r="17" spans="3:3" x14ac:dyDescent="0.25">
      <c r="C17" s="169"/>
    </row>
  </sheetData>
  <sheetProtection algorithmName="SHA-512" hashValue="bu3lM8P3gCsYElb4sAoUNO81eUmmqxiTO+08kziwF0E/gr+kBdN7E5ixK6tUld45n/8O1ciKko8FH2sVeDNUaQ==" saltValue="KAKLV9Q3XjyNtxBm1fCx5w==" spinCount="100000" sheet="1" objects="1" scenarios="1"/>
  <pageMargins left="0.70866141732283472" right="0.70866141732283472" top="0.74803149606299213" bottom="0.74803149606299213" header="0.31496062992125984" footer="0.31496062992125984"/>
  <pageSetup paperSize="8" orientation="landscape" r:id="rId1"/>
  <ignoredErrors>
    <ignoredError sqref="E4:F7 E10:F13 F8 F14 F9"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BE42E-0849-48B1-A15F-126D7C41F913}">
  <sheetPr>
    <tabColor rgb="FFFFC000"/>
    <pageSetUpPr fitToPage="1"/>
  </sheetPr>
  <dimension ref="A1:X16"/>
  <sheetViews>
    <sheetView workbookViewId="0">
      <selection activeCell="E10" sqref="E10"/>
    </sheetView>
  </sheetViews>
  <sheetFormatPr defaultColWidth="9.140625" defaultRowHeight="15" x14ac:dyDescent="0.25"/>
  <cols>
    <col min="1" max="1" width="4.28515625" customWidth="1"/>
    <col min="3" max="3" width="94.42578125" customWidth="1"/>
    <col min="4" max="4" width="18.42578125" hidden="1" customWidth="1"/>
    <col min="5" max="5" width="12" customWidth="1"/>
    <col min="6" max="6" width="10.42578125" customWidth="1"/>
    <col min="7" max="7" width="10.28515625" customWidth="1"/>
    <col min="8" max="8" width="8.85546875" customWidth="1"/>
    <col min="9" max="9" width="9.85546875" bestFit="1" customWidth="1"/>
    <col min="10" max="11" width="8.85546875" hidden="1" customWidth="1"/>
    <col min="15" max="15" width="4.28515625" customWidth="1"/>
  </cols>
  <sheetData>
    <row r="1" spans="1:24" s="11" customFormat="1" ht="20.25" customHeight="1" x14ac:dyDescent="0.25">
      <c r="A1" s="4"/>
      <c r="B1" s="4" t="s">
        <v>0</v>
      </c>
      <c r="C1" s="5"/>
      <c r="D1" s="6" t="s">
        <v>1</v>
      </c>
      <c r="E1" s="7">
        <v>2023</v>
      </c>
      <c r="F1" s="7">
        <v>2022</v>
      </c>
      <c r="G1" s="8">
        <v>2021</v>
      </c>
      <c r="H1" s="8">
        <v>2020</v>
      </c>
      <c r="I1" s="8">
        <v>2019</v>
      </c>
      <c r="J1" s="8">
        <v>2018</v>
      </c>
      <c r="K1" s="8">
        <v>2017</v>
      </c>
      <c r="L1" s="9" t="s">
        <v>2</v>
      </c>
      <c r="M1" s="10" t="s">
        <v>3</v>
      </c>
      <c r="N1" s="7" t="s">
        <v>4</v>
      </c>
      <c r="O1" s="4"/>
    </row>
    <row r="2" spans="1:24" s="13" customFormat="1" ht="15" customHeight="1" thickBot="1" x14ac:dyDescent="0.3">
      <c r="A2" s="12"/>
      <c r="B2" s="49" t="s">
        <v>380</v>
      </c>
      <c r="C2" s="49"/>
      <c r="D2" s="49"/>
      <c r="E2" s="175" t="s">
        <v>10</v>
      </c>
      <c r="F2" s="176"/>
      <c r="G2" s="176"/>
      <c r="H2" s="176"/>
      <c r="I2" s="177"/>
      <c r="J2" s="26"/>
      <c r="K2" s="26"/>
      <c r="L2" s="24"/>
      <c r="M2" s="25"/>
      <c r="N2" s="26"/>
      <c r="O2" s="12"/>
    </row>
    <row r="3" spans="1:24" s="13" customFormat="1" ht="15" customHeight="1" x14ac:dyDescent="0.25">
      <c r="A3" s="12"/>
      <c r="B3" s="13">
        <v>1</v>
      </c>
      <c r="C3" s="13" t="s">
        <v>381</v>
      </c>
      <c r="D3" s="13" t="s">
        <v>382</v>
      </c>
      <c r="E3" s="33">
        <v>8392.0139999999992</v>
      </c>
      <c r="F3" s="33">
        <f>9396000/1000</f>
        <v>9396</v>
      </c>
      <c r="G3" s="33">
        <f>11600000/1000</f>
        <v>11600</v>
      </c>
      <c r="H3" s="33">
        <v>9730</v>
      </c>
      <c r="I3" s="33">
        <v>6674.5</v>
      </c>
      <c r="J3" s="33">
        <v>6600000</v>
      </c>
      <c r="K3" s="33">
        <v>5500000</v>
      </c>
      <c r="L3" s="16"/>
      <c r="M3" s="17" t="s">
        <v>383</v>
      </c>
      <c r="N3" s="29" t="s">
        <v>14</v>
      </c>
      <c r="O3" s="12"/>
    </row>
    <row r="4" spans="1:24" s="13" customFormat="1" ht="15" customHeight="1" x14ac:dyDescent="0.25">
      <c r="A4" s="12"/>
      <c r="B4" s="13">
        <v>2</v>
      </c>
      <c r="C4" s="13" t="s">
        <v>384</v>
      </c>
      <c r="D4" s="13" t="s">
        <v>372</v>
      </c>
      <c r="E4" s="2">
        <f>E3/Finance!E12</f>
        <v>9.189826992377887E-4</v>
      </c>
      <c r="F4" s="2">
        <f>F3/Finance!F12</f>
        <v>1.0792783721504829E-3</v>
      </c>
      <c r="G4" s="2">
        <f>G3/Finance!G12</f>
        <v>1.4916057315721757E-3</v>
      </c>
      <c r="H4" s="2">
        <f>H3/Finance!H12</f>
        <v>1.3244297533620507E-3</v>
      </c>
      <c r="I4" s="2">
        <f>I3/Finance!I12</f>
        <v>9.429340201891999E-4</v>
      </c>
      <c r="J4" s="1">
        <f>J3/Finance!J12</f>
        <v>1.0303941288767019E-3</v>
      </c>
      <c r="K4" s="1">
        <f>K3/Finance!K12</f>
        <v>9.2317505077462781E-4</v>
      </c>
      <c r="L4" s="16"/>
      <c r="M4" s="17"/>
      <c r="N4" s="14"/>
      <c r="O4" s="12"/>
      <c r="P4" s="69"/>
      <c r="R4" s="69"/>
      <c r="T4" s="69"/>
      <c r="V4" s="69"/>
      <c r="X4" s="69"/>
    </row>
    <row r="5" spans="1:24" s="13" customFormat="1" ht="33" customHeight="1" x14ac:dyDescent="0.25">
      <c r="A5" s="12"/>
      <c r="B5" s="13">
        <v>3</v>
      </c>
      <c r="C5" s="13" t="s">
        <v>385</v>
      </c>
      <c r="D5" s="19" t="s">
        <v>386</v>
      </c>
      <c r="E5" s="2">
        <f>E3/Finance!E21</f>
        <v>9.3414822565563906E-3</v>
      </c>
      <c r="F5" s="2">
        <f>F3/Finance!F21</f>
        <v>1.1734307112643604E-2</v>
      </c>
      <c r="G5" s="2">
        <f>G3/Finance!G21</f>
        <v>1.7519694553187377E-2</v>
      </c>
      <c r="H5" s="2">
        <f>H3/Finance!H21</f>
        <v>1.4262805008545956E-2</v>
      </c>
      <c r="I5" s="2">
        <f>I3/Finance!I21</f>
        <v>9.5756005463163811E-3</v>
      </c>
      <c r="J5" s="1">
        <f>IFERROR(J3/#REF!,0)</f>
        <v>0</v>
      </c>
      <c r="K5" s="1">
        <f>IFERROR(K3/#REF!,0)</f>
        <v>0</v>
      </c>
      <c r="L5" s="16"/>
      <c r="M5" s="17"/>
      <c r="N5" s="14"/>
      <c r="O5" s="12"/>
      <c r="P5" s="69"/>
      <c r="R5" s="69"/>
      <c r="T5" s="69"/>
      <c r="V5" s="69"/>
      <c r="X5" s="69"/>
    </row>
    <row r="6" spans="1:24" s="13" customFormat="1" ht="15" customHeight="1" x14ac:dyDescent="0.25">
      <c r="A6" s="12"/>
      <c r="B6" s="13">
        <v>4</v>
      </c>
      <c r="C6" s="13" t="s">
        <v>387</v>
      </c>
      <c r="D6" s="13" t="s">
        <v>45</v>
      </c>
      <c r="E6" s="82">
        <v>0</v>
      </c>
      <c r="F6" s="82">
        <v>0</v>
      </c>
      <c r="G6" s="33">
        <v>0</v>
      </c>
      <c r="H6" s="33">
        <v>0</v>
      </c>
      <c r="I6" s="33">
        <v>0</v>
      </c>
      <c r="J6" s="33"/>
      <c r="K6" s="33"/>
      <c r="L6" s="16"/>
      <c r="M6" s="17" t="s">
        <v>383</v>
      </c>
      <c r="N6" s="29" t="s">
        <v>14</v>
      </c>
      <c r="O6" s="12"/>
    </row>
    <row r="7" spans="1:24" s="13" customFormat="1" ht="15" customHeight="1" x14ac:dyDescent="0.25">
      <c r="A7" s="12"/>
      <c r="B7" s="13">
        <v>5</v>
      </c>
      <c r="C7" s="13" t="s">
        <v>388</v>
      </c>
      <c r="D7" s="13" t="s">
        <v>382</v>
      </c>
      <c r="E7" s="82">
        <v>1000</v>
      </c>
      <c r="F7" s="82">
        <v>1000</v>
      </c>
      <c r="G7" s="82">
        <v>0</v>
      </c>
      <c r="H7" s="82">
        <v>1100</v>
      </c>
      <c r="I7" s="82">
        <v>0</v>
      </c>
      <c r="J7" s="33"/>
      <c r="K7" s="33"/>
      <c r="L7" s="16"/>
      <c r="M7" s="17" t="s">
        <v>383</v>
      </c>
      <c r="N7" s="29" t="s">
        <v>14</v>
      </c>
      <c r="O7" s="12"/>
    </row>
    <row r="8" spans="1:24" s="13" customFormat="1" ht="15" customHeight="1" x14ac:dyDescent="0.25">
      <c r="A8" s="12"/>
      <c r="B8" s="13">
        <v>6</v>
      </c>
      <c r="C8" s="13" t="s">
        <v>389</v>
      </c>
      <c r="D8" s="13" t="s">
        <v>382</v>
      </c>
      <c r="E8" s="82">
        <v>1287.0139999999999</v>
      </c>
      <c r="F8" s="82">
        <v>1654.88</v>
      </c>
      <c r="G8" s="82">
        <f>G3*26%</f>
        <v>3016</v>
      </c>
      <c r="H8" s="82">
        <v>530</v>
      </c>
      <c r="I8" s="82">
        <v>1015</v>
      </c>
      <c r="J8" s="33">
        <f>0.05*J3</f>
        <v>330000</v>
      </c>
      <c r="K8" s="33">
        <f>0.2*K3</f>
        <v>1100000</v>
      </c>
      <c r="L8" s="16"/>
      <c r="M8" s="17" t="s">
        <v>383</v>
      </c>
      <c r="N8" s="29" t="s">
        <v>14</v>
      </c>
      <c r="O8" s="12"/>
    </row>
    <row r="9" spans="1:24" s="13" customFormat="1" ht="15" customHeight="1" x14ac:dyDescent="0.25">
      <c r="A9" s="12"/>
      <c r="B9" s="13">
        <v>7</v>
      </c>
      <c r="C9" s="13" t="s">
        <v>390</v>
      </c>
      <c r="D9" s="13" t="s">
        <v>382</v>
      </c>
      <c r="E9" s="82">
        <v>720</v>
      </c>
      <c r="F9" s="82">
        <v>0</v>
      </c>
      <c r="G9" s="82">
        <v>0</v>
      </c>
      <c r="H9" s="82">
        <v>0</v>
      </c>
      <c r="I9" s="82">
        <v>0</v>
      </c>
      <c r="J9" s="33"/>
      <c r="K9" s="33"/>
      <c r="L9" s="16"/>
      <c r="M9" s="17" t="s">
        <v>383</v>
      </c>
      <c r="N9" s="29" t="s">
        <v>14</v>
      </c>
      <c r="O9" s="12"/>
    </row>
    <row r="10" spans="1:24" s="13" customFormat="1" ht="15" customHeight="1" x14ac:dyDescent="0.25">
      <c r="A10" s="12"/>
      <c r="B10" s="13">
        <v>8</v>
      </c>
      <c r="C10" s="13" t="s">
        <v>391</v>
      </c>
      <c r="D10" s="13" t="s">
        <v>382</v>
      </c>
      <c r="E10" s="82">
        <v>5385</v>
      </c>
      <c r="F10" s="82">
        <v>6740.8</v>
      </c>
      <c r="G10" s="82">
        <f>G3*72%</f>
        <v>8352</v>
      </c>
      <c r="H10" s="82">
        <v>6900</v>
      </c>
      <c r="I10" s="82">
        <v>5505</v>
      </c>
      <c r="J10" s="33">
        <f>0.91*J3</f>
        <v>6006000</v>
      </c>
      <c r="K10" s="33">
        <f>0.62*K3</f>
        <v>3410000</v>
      </c>
      <c r="L10" s="16"/>
      <c r="M10" s="17" t="s">
        <v>383</v>
      </c>
      <c r="N10" s="29" t="s">
        <v>14</v>
      </c>
      <c r="O10" s="12"/>
    </row>
    <row r="11" spans="1:24" s="13" customFormat="1" ht="15" customHeight="1" x14ac:dyDescent="0.25">
      <c r="A11" s="12"/>
      <c r="B11" s="13">
        <v>9</v>
      </c>
      <c r="C11" s="13" t="s">
        <v>392</v>
      </c>
      <c r="D11" s="13" t="s">
        <v>45</v>
      </c>
      <c r="E11" s="82">
        <v>0</v>
      </c>
      <c r="F11" s="82">
        <f>2000000/1000</f>
        <v>2000</v>
      </c>
      <c r="G11" s="82">
        <v>0</v>
      </c>
      <c r="H11" s="82">
        <v>0</v>
      </c>
      <c r="I11" s="82">
        <v>0</v>
      </c>
      <c r="J11" s="33"/>
      <c r="K11" s="33"/>
      <c r="L11" s="16"/>
      <c r="M11" s="17" t="s">
        <v>383</v>
      </c>
      <c r="N11" s="29" t="s">
        <v>14</v>
      </c>
      <c r="O11" s="12"/>
    </row>
    <row r="12" spans="1:24" s="13" customFormat="1" ht="15" customHeight="1" x14ac:dyDescent="0.25">
      <c r="A12" s="12"/>
      <c r="B12" s="13">
        <v>10</v>
      </c>
      <c r="C12" s="13" t="s">
        <v>393</v>
      </c>
      <c r="D12" s="13" t="s">
        <v>45</v>
      </c>
      <c r="E12" s="82">
        <v>0</v>
      </c>
      <c r="F12" s="82">
        <v>0</v>
      </c>
      <c r="G12" s="82">
        <v>0</v>
      </c>
      <c r="H12" s="82">
        <v>0</v>
      </c>
      <c r="I12" s="82">
        <v>0</v>
      </c>
      <c r="J12" s="33"/>
      <c r="K12" s="33"/>
      <c r="L12" s="16"/>
      <c r="M12" s="17" t="s">
        <v>383</v>
      </c>
      <c r="N12" s="29" t="s">
        <v>14</v>
      </c>
      <c r="O12" s="12"/>
    </row>
    <row r="13" spans="1:24" s="13" customFormat="1" ht="15" customHeight="1" x14ac:dyDescent="0.25">
      <c r="A13" s="12"/>
      <c r="B13" s="13">
        <v>11</v>
      </c>
      <c r="C13" s="13" t="s">
        <v>394</v>
      </c>
      <c r="D13" s="13" t="s">
        <v>45</v>
      </c>
      <c r="E13" s="82">
        <v>0</v>
      </c>
      <c r="F13" s="82">
        <v>0</v>
      </c>
      <c r="G13" s="82">
        <v>0</v>
      </c>
      <c r="H13" s="82">
        <v>1200</v>
      </c>
      <c r="I13" s="82">
        <v>0</v>
      </c>
      <c r="J13" s="33"/>
      <c r="K13" s="33"/>
      <c r="L13" s="16"/>
      <c r="M13" s="17" t="s">
        <v>383</v>
      </c>
      <c r="N13" s="29" t="s">
        <v>14</v>
      </c>
      <c r="O13" s="12"/>
    </row>
    <row r="14" spans="1:24" s="13" customFormat="1" ht="15" customHeight="1" x14ac:dyDescent="0.25">
      <c r="A14" s="12"/>
      <c r="B14" s="13">
        <v>12</v>
      </c>
      <c r="C14" s="13" t="s">
        <v>395</v>
      </c>
      <c r="D14" s="13" t="s">
        <v>45</v>
      </c>
      <c r="E14" s="82">
        <v>0</v>
      </c>
      <c r="F14" s="82">
        <v>0</v>
      </c>
      <c r="G14" s="82">
        <f>G3*2%</f>
        <v>232</v>
      </c>
      <c r="H14" s="82">
        <v>0</v>
      </c>
      <c r="I14" s="82">
        <v>154.5</v>
      </c>
      <c r="J14" s="33">
        <f>0.04*J3</f>
        <v>264000</v>
      </c>
      <c r="K14" s="33">
        <f>0.18*K3</f>
        <v>990000</v>
      </c>
      <c r="L14" s="16"/>
      <c r="M14" s="17" t="s">
        <v>383</v>
      </c>
      <c r="N14" s="29" t="s">
        <v>14</v>
      </c>
      <c r="O14" s="12"/>
    </row>
    <row r="15" spans="1:24" s="13" customFormat="1" ht="15" customHeight="1" x14ac:dyDescent="0.25">
      <c r="A15" s="12"/>
      <c r="B15" s="13">
        <v>13</v>
      </c>
      <c r="C15" s="13" t="s">
        <v>396</v>
      </c>
      <c r="D15" s="13" t="s">
        <v>382</v>
      </c>
      <c r="E15" s="82" t="s">
        <v>397</v>
      </c>
      <c r="F15" s="82">
        <v>17300</v>
      </c>
      <c r="G15" s="82">
        <v>9800</v>
      </c>
      <c r="H15" s="82">
        <v>0</v>
      </c>
      <c r="I15" s="82">
        <v>0</v>
      </c>
      <c r="J15" s="33"/>
      <c r="K15" s="28">
        <v>18000000</v>
      </c>
      <c r="L15" s="170"/>
      <c r="M15" s="17"/>
      <c r="N15" s="14"/>
      <c r="O15" s="12"/>
    </row>
    <row r="16" spans="1:24" s="13" customFormat="1" ht="20.25" customHeight="1" x14ac:dyDescent="0.25">
      <c r="A16" s="12"/>
      <c r="B16" s="12"/>
      <c r="C16" s="12"/>
      <c r="D16" s="12"/>
      <c r="E16" s="12"/>
      <c r="F16" s="45"/>
      <c r="G16" s="45"/>
      <c r="H16" s="45"/>
      <c r="I16" s="45"/>
      <c r="J16" s="45"/>
      <c r="K16" s="45"/>
      <c r="L16" s="46"/>
      <c r="M16" s="47"/>
      <c r="N16" s="45"/>
      <c r="O16" s="12"/>
    </row>
  </sheetData>
  <sheetProtection algorithmName="SHA-512" hashValue="vTOLTo4WGUdpRHhIrn0U1xr+jbgdh9cmDbnB3ciUV0y5bnW0IRHWsGpOtiS2aSMl2r3LzKiyy5etR/jQ01zsyA==" saltValue="JtLIQP6uku9oSWv1BzLK3w==" spinCount="100000" sheet="1" objects="1" scenarios="1"/>
  <mergeCells count="1">
    <mergeCell ref="E2:I2"/>
  </mergeCells>
  <conditionalFormatting sqref="P4">
    <cfRule type="colorScale" priority="12">
      <colorScale>
        <cfvo type="min"/>
        <cfvo type="percentile" val="50"/>
        <cfvo type="max"/>
        <color rgb="FFF8696B"/>
        <color rgb="FFFFEB84"/>
        <color rgb="FF63BE7B"/>
      </colorScale>
    </cfRule>
  </conditionalFormatting>
  <conditionalFormatting sqref="P5">
    <cfRule type="colorScale" priority="25">
      <colorScale>
        <cfvo type="min"/>
        <cfvo type="percentile" val="50"/>
        <cfvo type="max"/>
        <color rgb="FFF8696B"/>
        <color rgb="FFFFEB84"/>
        <color rgb="FF63BE7B"/>
      </colorScale>
    </cfRule>
  </conditionalFormatting>
  <conditionalFormatting sqref="R4 T4">
    <cfRule type="colorScale" priority="10">
      <colorScale>
        <cfvo type="min"/>
        <cfvo type="percentile" val="50"/>
        <cfvo type="max"/>
        <color rgb="FFF8696B"/>
        <color rgb="FFFFEB84"/>
        <color rgb="FF63BE7B"/>
      </colorScale>
    </cfRule>
  </conditionalFormatting>
  <conditionalFormatting sqref="R4">
    <cfRule type="colorScale" priority="1">
      <colorScale>
        <cfvo type="min"/>
        <cfvo type="percentile" val="50"/>
        <cfvo type="max"/>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R5 T5">
    <cfRule type="colorScale" priority="23">
      <colorScale>
        <cfvo type="min"/>
        <cfvo type="percentile" val="50"/>
        <cfvo type="max"/>
        <color rgb="FFF8696B"/>
        <color rgb="FFFFEB84"/>
        <color rgb="FF63BE7B"/>
      </colorScale>
    </cfRule>
  </conditionalFormatting>
  <conditionalFormatting sqref="R5">
    <cfRule type="colorScale" priority="14">
      <colorScale>
        <cfvo type="min"/>
        <cfvo type="percentile" val="50"/>
        <cfvo type="max"/>
        <color rgb="FFF8696B"/>
        <color rgb="FFFFEB84"/>
        <color rgb="FF63BE7B"/>
      </colorScale>
    </cfRule>
    <cfRule type="colorScale" priority="21">
      <colorScale>
        <cfvo type="min"/>
        <cfvo type="percentile" val="50"/>
        <cfvo type="max"/>
        <color rgb="FFF8696B"/>
        <color rgb="FFFFEB84"/>
        <color rgb="FF63BE7B"/>
      </colorScale>
    </cfRule>
  </conditionalFormatting>
  <conditionalFormatting sqref="T4">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fRule type="colorScale" priority="4">
      <colorScale>
        <cfvo type="min"/>
        <cfvo type="percentile" val="50"/>
        <cfvo type="max"/>
        <color rgb="FFF8696B"/>
        <color rgb="FFFFEB84"/>
        <color rgb="FF63BE7B"/>
      </colorScale>
    </cfRule>
    <cfRule type="colorScale" priority="5">
      <colorScale>
        <cfvo type="min"/>
        <cfvo type="percentile" val="50"/>
        <cfvo type="max"/>
        <color rgb="FFF8696B"/>
        <color rgb="FFFFEB84"/>
        <color rgb="FF63BE7B"/>
      </colorScale>
    </cfRule>
    <cfRule type="colorScale" priority="7">
      <colorScale>
        <cfvo type="min"/>
        <cfvo type="percentile" val="50"/>
        <cfvo type="max"/>
        <color rgb="FFF8696B"/>
        <color rgb="FFFFEB84"/>
        <color rgb="FF63BE7B"/>
      </colorScale>
    </cfRule>
    <cfRule type="colorScale" priority="9">
      <colorScale>
        <cfvo type="min"/>
        <cfvo type="percentile" val="50"/>
        <cfvo type="max"/>
        <color rgb="FFF8696B"/>
        <color rgb="FFFFEB84"/>
        <color rgb="FF63BE7B"/>
      </colorScale>
    </cfRule>
  </conditionalFormatting>
  <conditionalFormatting sqref="T5">
    <cfRule type="colorScale" priority="15">
      <colorScale>
        <cfvo type="min"/>
        <cfvo type="percentile" val="50"/>
        <cfvo type="max"/>
        <color rgb="FFF8696B"/>
        <color rgb="FFFFEB84"/>
        <color rgb="FF63BE7B"/>
      </colorScale>
    </cfRule>
    <cfRule type="colorScale" priority="16">
      <colorScale>
        <cfvo type="min"/>
        <cfvo type="percentile" val="50"/>
        <cfvo type="max"/>
        <color rgb="FFF8696B"/>
        <color rgb="FFFFEB84"/>
        <color rgb="FF63BE7B"/>
      </colorScale>
    </cfRule>
    <cfRule type="colorScale" priority="17">
      <colorScale>
        <cfvo type="min"/>
        <cfvo type="percentile" val="50"/>
        <cfvo type="max"/>
        <color rgb="FFF8696B"/>
        <color rgb="FFFFEB84"/>
        <color rgb="FF63BE7B"/>
      </colorScale>
    </cfRule>
    <cfRule type="colorScale" priority="18">
      <colorScale>
        <cfvo type="min"/>
        <cfvo type="percentile" val="50"/>
        <cfvo type="max"/>
        <color rgb="FFF8696B"/>
        <color rgb="FFFFEB84"/>
        <color rgb="FF63BE7B"/>
      </colorScale>
    </cfRule>
    <cfRule type="colorScale" priority="20">
      <colorScale>
        <cfvo type="min"/>
        <cfvo type="percentile" val="50"/>
        <cfvo type="max"/>
        <color rgb="FFF8696B"/>
        <color rgb="FFFFEB84"/>
        <color rgb="FF63BE7B"/>
      </colorScale>
    </cfRule>
    <cfRule type="colorScale" priority="22">
      <colorScale>
        <cfvo type="min"/>
        <cfvo type="percentile" val="50"/>
        <cfvo type="max"/>
        <color rgb="FFF8696B"/>
        <color rgb="FFFFEB84"/>
        <color rgb="FF63BE7B"/>
      </colorScale>
    </cfRule>
  </conditionalFormatting>
  <conditionalFormatting sqref="V4">
    <cfRule type="colorScale" priority="6">
      <colorScale>
        <cfvo type="min"/>
        <cfvo type="percentile" val="50"/>
        <cfvo type="max"/>
        <color rgb="FFF8696B"/>
        <color rgb="FFFFEB84"/>
        <color rgb="FF63BE7B"/>
      </colorScale>
    </cfRule>
    <cfRule type="colorScale" priority="11">
      <colorScale>
        <cfvo type="min"/>
        <cfvo type="percentile" val="50"/>
        <cfvo type="max"/>
        <color rgb="FFF8696B"/>
        <color rgb="FFFFEB84"/>
        <color rgb="FF63BE7B"/>
      </colorScale>
    </cfRule>
  </conditionalFormatting>
  <conditionalFormatting sqref="V5">
    <cfRule type="colorScale" priority="19">
      <colorScale>
        <cfvo type="min"/>
        <cfvo type="percentile" val="50"/>
        <cfvo type="max"/>
        <color rgb="FFF8696B"/>
        <color rgb="FFFFEB84"/>
        <color rgb="FF63BE7B"/>
      </colorScale>
    </cfRule>
    <cfRule type="colorScale" priority="24">
      <colorScale>
        <cfvo type="min"/>
        <cfvo type="percentile" val="50"/>
        <cfvo type="max"/>
        <color rgb="FFF8696B"/>
        <color rgb="FFFFEB84"/>
        <color rgb="FF63BE7B"/>
      </colorScale>
    </cfRule>
  </conditionalFormatting>
  <conditionalFormatting sqref="X4">
    <cfRule type="colorScale" priority="13">
      <colorScale>
        <cfvo type="min"/>
        <cfvo type="percentile" val="50"/>
        <cfvo type="max"/>
        <color rgb="FFF8696B"/>
        <color rgb="FFFFEB84"/>
        <color rgb="FF63BE7B"/>
      </colorScale>
    </cfRule>
  </conditionalFormatting>
  <conditionalFormatting sqref="X5">
    <cfRule type="colorScale" priority="26">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8" orientation="landscape" r:id="rId1"/>
  <ignoredErrors>
    <ignoredError sqref="G10 E4:I6 G7 F11:I12 F3:G3 G8 F9:I9 G15:I15 I7 F14:H14 F13:G13 I13" unlockedFormula="1"/>
  </ignoredErrors>
</worksheet>
</file>

<file path=docMetadata/LabelInfo.xml><?xml version="1.0" encoding="utf-8"?>
<clbl:labelList xmlns:clbl="http://schemas.microsoft.com/office/2020/mipLabelMetadata">
  <clbl:label id="{b0860c0a-00d0-4fde-8370-e5c5dabaf435}" enabled="0" method="" siteId="{b0860c0a-00d0-4fde-8370-e5c5dabaf43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Finance</vt:lpstr>
      <vt:lpstr>Environmental</vt:lpstr>
      <vt:lpstr>Governance</vt:lpstr>
      <vt:lpstr>Labour</vt:lpstr>
      <vt:lpstr>H&amp;S</vt:lpstr>
      <vt:lpstr>Waste</vt:lpstr>
      <vt:lpstr>Social &amp; CSR</vt:lpstr>
      <vt:lpstr>Finance!Print_Area</vt:lpstr>
      <vt:lpstr>Environmental!Print_Titles</vt:lpstr>
      <vt:lpstr>Finance!Print_Titles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Trevor Wentworth</dc:creator>
  <cp:lastModifiedBy>Trevor Wentworth</cp:lastModifiedBy>
  <cp:lastPrinted>2023-10-17T15:34:23Z</cp:lastPrinted>
  <dcterms:created xsi:type="dcterms:W3CDTF">2023-10-16T09:17:40Z</dcterms:created>
  <dcterms:modified xsi:type="dcterms:W3CDTF">2024-06-11T08:34:29Z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